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ДЛЯ САЙТА\  2025 год\"/>
    </mc:Choice>
  </mc:AlternateContent>
  <bookViews>
    <workbookView xWindow="0" yWindow="0" windowWidth="23040" windowHeight="8244"/>
  </bookViews>
  <sheets>
    <sheet name="01042025" sheetId="3" r:id="rId1"/>
  </sheets>
  <definedNames>
    <definedName name="_xlnm.Print_Area" localSheetId="0">'01042025'!$A$1:$H$75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F58" i="3"/>
  <c r="F44" i="3"/>
  <c r="G44" i="3"/>
  <c r="G58" i="3"/>
  <c r="G30" i="3"/>
  <c r="C71" i="3"/>
  <c r="C52" i="3" l="1"/>
  <c r="G66" i="3" l="1"/>
  <c r="F66" i="3"/>
  <c r="G53" i="3"/>
  <c r="F53" i="3"/>
  <c r="G47" i="3"/>
  <c r="G40" i="3"/>
  <c r="F40" i="3"/>
  <c r="G33" i="3"/>
  <c r="G20" i="3"/>
  <c r="F20" i="3"/>
  <c r="D71" i="3" l="1"/>
  <c r="B71" i="3"/>
  <c r="D70" i="3"/>
  <c r="H69" i="3"/>
  <c r="C69" i="3"/>
  <c r="B69" i="3"/>
  <c r="H68" i="3"/>
  <c r="D68" i="3"/>
  <c r="H67" i="3"/>
  <c r="D67" i="3"/>
  <c r="H66" i="3"/>
  <c r="D66" i="3"/>
  <c r="H65" i="3"/>
  <c r="H64" i="3"/>
  <c r="D64" i="3"/>
  <c r="H63" i="3"/>
  <c r="D63" i="3"/>
  <c r="H62" i="3"/>
  <c r="D62" i="3"/>
  <c r="H61" i="3"/>
  <c r="F61" i="3"/>
  <c r="C61" i="3"/>
  <c r="B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C54" i="3"/>
  <c r="B54" i="3"/>
  <c r="H53" i="3"/>
  <c r="H52" i="3"/>
  <c r="D52" i="3"/>
  <c r="B52" i="3"/>
  <c r="H51" i="3"/>
  <c r="D51" i="3"/>
  <c r="H50" i="3"/>
  <c r="C50" i="3"/>
  <c r="B50" i="3"/>
  <c r="H49" i="3"/>
  <c r="H48" i="3"/>
  <c r="D48" i="3"/>
  <c r="H47" i="3"/>
  <c r="F47" i="3"/>
  <c r="D47" i="3"/>
  <c r="H46" i="3"/>
  <c r="D46" i="3"/>
  <c r="H45" i="3"/>
  <c r="D45" i="3"/>
  <c r="H44" i="3"/>
  <c r="H43" i="3"/>
  <c r="D43" i="3"/>
  <c r="H42" i="3"/>
  <c r="H41" i="3"/>
  <c r="D41" i="3"/>
  <c r="H40" i="3"/>
  <c r="D40" i="3"/>
  <c r="H39" i="3"/>
  <c r="D39" i="3"/>
  <c r="H38" i="3"/>
  <c r="D38" i="3"/>
  <c r="H37" i="3"/>
  <c r="D37" i="3"/>
  <c r="H36" i="3"/>
  <c r="H35" i="3"/>
  <c r="H34" i="3"/>
  <c r="D34" i="3"/>
  <c r="H33" i="3"/>
  <c r="F33" i="3"/>
  <c r="D33" i="3"/>
  <c r="H32" i="3"/>
  <c r="D32" i="3"/>
  <c r="H31" i="3"/>
  <c r="D31" i="3"/>
  <c r="H30" i="3"/>
  <c r="H29" i="3"/>
  <c r="D29" i="3"/>
  <c r="H28" i="3"/>
  <c r="D28" i="3"/>
  <c r="H27" i="3"/>
  <c r="D27" i="3"/>
  <c r="H26" i="3"/>
  <c r="D26" i="3"/>
  <c r="H25" i="3"/>
  <c r="D25" i="3"/>
  <c r="H23" i="3"/>
  <c r="D23" i="3"/>
  <c r="H22" i="3"/>
  <c r="D22" i="3"/>
  <c r="H21" i="3"/>
  <c r="D21" i="3"/>
  <c r="H20" i="3"/>
  <c r="D20" i="3"/>
  <c r="H19" i="3"/>
  <c r="C19" i="3"/>
  <c r="B19" i="3"/>
  <c r="H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7" i="3"/>
  <c r="C7" i="3"/>
  <c r="B7" i="3"/>
  <c r="B36" i="3" s="1"/>
  <c r="B6" i="3" s="1"/>
  <c r="G6" i="3"/>
  <c r="F6" i="3"/>
  <c r="C36" i="3" l="1"/>
  <c r="C6" i="3" s="1"/>
  <c r="D50" i="3"/>
  <c r="D69" i="3"/>
  <c r="D61" i="3"/>
  <c r="C53" i="3"/>
  <c r="D54" i="3"/>
  <c r="B53" i="3"/>
  <c r="F71" i="3"/>
  <c r="H6" i="3"/>
  <c r="D7" i="3"/>
  <c r="D19" i="3"/>
  <c r="D36" i="3" l="1"/>
  <c r="D53" i="3"/>
  <c r="G71" i="3"/>
  <c r="D6" i="3"/>
</calcChain>
</file>

<file path=xl/sharedStrings.xml><?xml version="1.0" encoding="utf-8"?>
<sst xmlns="http://schemas.openxmlformats.org/spreadsheetml/2006/main" count="146" uniqueCount="113">
  <si>
    <t>Сведения</t>
  </si>
  <si>
    <t>об исполнении консолидированного бюджета</t>
  </si>
  <si>
    <t>Доходы</t>
  </si>
  <si>
    <t>Фактическое поступление</t>
  </si>
  <si>
    <t>% выполнения</t>
  </si>
  <si>
    <t>Расходы</t>
  </si>
  <si>
    <t>Фактическое исполнение</t>
  </si>
  <si>
    <t>% исполнения</t>
  </si>
  <si>
    <t>Доходы  всего</t>
  </si>
  <si>
    <t>Расходы всего</t>
  </si>
  <si>
    <t>Налоговые доходы</t>
  </si>
  <si>
    <t>Общегосударственные расходы всего</t>
  </si>
  <si>
    <t>Налог на доходы физич. лиц</t>
  </si>
  <si>
    <t>Заработная плата с начислениями</t>
  </si>
  <si>
    <t>Акцизы</t>
  </si>
  <si>
    <t>Коммунальные услуги всего</t>
  </si>
  <si>
    <t>ЕНВД</t>
  </si>
  <si>
    <t>в т.ч. теплоэнергия</t>
  </si>
  <si>
    <t>Ед. с/х налог</t>
  </si>
  <si>
    <t>в т.ч.  электроэнергия</t>
  </si>
  <si>
    <t>Налог на имущество организаций</t>
  </si>
  <si>
    <t>в т.ч. топливо, дрова</t>
  </si>
  <si>
    <t xml:space="preserve">Патентная система </t>
  </si>
  <si>
    <t>310 "Ув. стоимости основных ср-в"</t>
  </si>
  <si>
    <t xml:space="preserve">УСНО </t>
  </si>
  <si>
    <t>Национальная оборона</t>
  </si>
  <si>
    <t>Земельный налог</t>
  </si>
  <si>
    <t>Национальная безопасность и правоохранительная деятельность</t>
  </si>
  <si>
    <t>Налог на имущество физ.лиц</t>
  </si>
  <si>
    <t>Госпошлина</t>
  </si>
  <si>
    <t>Неналоговые доходы</t>
  </si>
  <si>
    <t>% по бюджетным кредитам</t>
  </si>
  <si>
    <t>Национальная экономика</t>
  </si>
  <si>
    <t>Дивиденды по акциям</t>
  </si>
  <si>
    <t>Сельское хозяйство</t>
  </si>
  <si>
    <t>Доходы от аренды земли</t>
  </si>
  <si>
    <t>Водные хозяйство</t>
  </si>
  <si>
    <t>Доходы от аренды имущества</t>
  </si>
  <si>
    <t>Автомобильный транспорт</t>
  </si>
  <si>
    <t>Плата по соглашениям об установлении сервитута</t>
  </si>
  <si>
    <t>Дох. от прибыли унит.предпр</t>
  </si>
  <si>
    <t>Дорожное хозяйство</t>
  </si>
  <si>
    <t>Прочие поступления от имущества</t>
  </si>
  <si>
    <t>Другие вопросы в области национальной экономики</t>
  </si>
  <si>
    <t>Плата за негативн. воздейств.</t>
  </si>
  <si>
    <t>Жилищно-коммунальное хозяйство</t>
  </si>
  <si>
    <t>Доходы от реализации</t>
  </si>
  <si>
    <t>Охрана окружающей среды</t>
  </si>
  <si>
    <t>Штрафы</t>
  </si>
  <si>
    <t>Образование</t>
  </si>
  <si>
    <t>Невыясненные</t>
  </si>
  <si>
    <t>Прочие неналоговые доходы</t>
  </si>
  <si>
    <t>по казенным учреждениям</t>
  </si>
  <si>
    <t xml:space="preserve">Средства самообложения </t>
  </si>
  <si>
    <t>по бюджетным учреждениям</t>
  </si>
  <si>
    <t>Инициативные платежи</t>
  </si>
  <si>
    <t>Коммунальные услуги</t>
  </si>
  <si>
    <t>Доходы от оказания платных услуг  и компенсации затрат государства</t>
  </si>
  <si>
    <t>из них по казенным учреждениям</t>
  </si>
  <si>
    <t>из них по бюджетным учреждениям</t>
  </si>
  <si>
    <t>Доходы собственные всего</t>
  </si>
  <si>
    <t>в т.ч. Теплоэнергия (КУ+БУ)</t>
  </si>
  <si>
    <t>Безвозмездные перечисления всего</t>
  </si>
  <si>
    <t>в т.ч.  Электроэнергия  (КУ+БУ)</t>
  </si>
  <si>
    <t>в.т.ч.: субвенции</t>
  </si>
  <si>
    <t>в т.ч. топливо, дрова  (КУ+БУ)</t>
  </si>
  <si>
    <t>в.т.ч.: дотация  на выравнивание</t>
  </si>
  <si>
    <t>Молодежная политика</t>
  </si>
  <si>
    <t>дотация на сбалансированность</t>
  </si>
  <si>
    <t>310 "Увеличение стоимости основных ср-в</t>
  </si>
  <si>
    <t>субсидия на выполнение расходных обязательств</t>
  </si>
  <si>
    <t>Доходы от возврата субсидий, субвенций из бюджетов поселений</t>
  </si>
  <si>
    <t>Возврат субсидий, субвенций прошлых лет из бюджетов муниц районов</t>
  </si>
  <si>
    <t>Культура</t>
  </si>
  <si>
    <t xml:space="preserve">откл. </t>
  </si>
  <si>
    <t>Кредиторская задолженность всего</t>
  </si>
  <si>
    <t>в т.ч. просроченная</t>
  </si>
  <si>
    <t>Муниципальный долг</t>
  </si>
  <si>
    <t>Коммунальные услуги, включая топливо, всего</t>
  </si>
  <si>
    <t>Недоимка</t>
  </si>
  <si>
    <t>Справочно ВСЕГО</t>
  </si>
  <si>
    <t>по бюджетным учреждения</t>
  </si>
  <si>
    <t>310 "Ув. стоимости основных ср-в</t>
  </si>
  <si>
    <t>по казенным учреждениям (без уличного освещения)</t>
  </si>
  <si>
    <t>в т.ч. Теплоэнергия (КУ)</t>
  </si>
  <si>
    <t>в т.ч.  Электроэнергия (КУ)</t>
  </si>
  <si>
    <t>Социальная политика</t>
  </si>
  <si>
    <t>в т.ч. водоснабжение и водоотведение (КУ)</t>
  </si>
  <si>
    <t>Физическая культура и спорт</t>
  </si>
  <si>
    <t>Зарплата с начислениями</t>
  </si>
  <si>
    <t>в т.ч. оплата за ТКО (КУ)</t>
  </si>
  <si>
    <t>в т.ч. оплата прочих коммунальных услуг (КУ)</t>
  </si>
  <si>
    <t>в т.ч. Теплоэнергия (БУ)</t>
  </si>
  <si>
    <t>в т.ч.  Электроэнергия (БУ)</t>
  </si>
  <si>
    <t>в т.ч. водоснабжение и водоотведение (БУ)</t>
  </si>
  <si>
    <t>в т.ч. оплата энергосервисных контрактов (БУ)</t>
  </si>
  <si>
    <t>в т.ч. оплата за ТКО (БУ)</t>
  </si>
  <si>
    <t>в т.ч. топливо, дрова (БУ)</t>
  </si>
  <si>
    <t>уличное освещение, содержание мест захоронения</t>
  </si>
  <si>
    <t>Обслуживание муниципального долга</t>
  </si>
  <si>
    <t>Межбюджетные трансферты</t>
  </si>
  <si>
    <r>
      <t xml:space="preserve">Дефицит(-) (профицит+) </t>
    </r>
    <r>
      <rPr>
        <sz val="10"/>
        <rFont val="Arial Cyr"/>
        <charset val="204"/>
      </rPr>
      <t xml:space="preserve"> </t>
    </r>
    <r>
      <rPr>
        <sz val="8"/>
        <rFont val="Arial Cyr"/>
        <charset val="204"/>
      </rPr>
      <t>разница между расходами и доходами</t>
    </r>
  </si>
  <si>
    <t xml:space="preserve">Начальник управления финансов </t>
  </si>
  <si>
    <t>Н.И. Чашникова</t>
  </si>
  <si>
    <t>Исполнители</t>
  </si>
  <si>
    <t>Годовой план 2025 год</t>
  </si>
  <si>
    <t>Уточненный годовой план 2025 год</t>
  </si>
  <si>
    <t>на 01.01.25</t>
  </si>
  <si>
    <t>в т.ч. оплата потребления газа (КУ)</t>
  </si>
  <si>
    <t>в т.ч.  топливо, дрова  (КУ+БУ)</t>
  </si>
  <si>
    <t>Еремина Е.Н., Краева М.В., Исупова Е.С.</t>
  </si>
  <si>
    <t>Белохолуницкого   района на 01.04.2025 года</t>
  </si>
  <si>
    <t>на 01.04.25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</si>
</sst>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;[Red]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8"/>
      <color rgb="FFFF0000"/>
      <name val="Arial Cyr"/>
      <charset val="204"/>
    </font>
    <font>
      <sz val="8"/>
      <color rgb="FFFF000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i/>
      <sz val="8"/>
      <color rgb="FFFF0000"/>
      <name val="Arial Cyr"/>
      <charset val="204"/>
    </font>
    <font>
      <b/>
      <i/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i/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justify" vertical="top"/>
    </xf>
    <xf numFmtId="164" fontId="1" fillId="0" borderId="2" xfId="0" applyNumberFormat="1" applyFont="1" applyBorder="1" applyAlignment="1">
      <alignment horizontal="justify" vertical="top"/>
    </xf>
    <xf numFmtId="165" fontId="1" fillId="0" borderId="2" xfId="0" applyNumberFormat="1" applyFont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5" fontId="1" fillId="3" borderId="2" xfId="0" applyNumberFormat="1" applyFont="1" applyFill="1" applyBorder="1" applyAlignment="1">
      <alignment horizontal="right" vertical="top"/>
    </xf>
    <xf numFmtId="164" fontId="3" fillId="0" borderId="1" xfId="0" applyNumberFormat="1" applyFont="1" applyBorder="1" applyAlignment="1">
      <alignment horizontal="justify" vertical="top"/>
    </xf>
    <xf numFmtId="165" fontId="1" fillId="0" borderId="1" xfId="0" applyNumberFormat="1" applyFont="1" applyBorder="1" applyAlignment="1">
      <alignment vertical="top"/>
    </xf>
    <xf numFmtId="165" fontId="3" fillId="3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justify" vertical="top"/>
    </xf>
    <xf numFmtId="165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5" fontId="2" fillId="0" borderId="3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justify" vertical="top"/>
    </xf>
    <xf numFmtId="165" fontId="2" fillId="3" borderId="1" xfId="0" applyNumberFormat="1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horizontal="right" vertical="top"/>
    </xf>
    <xf numFmtId="165" fontId="1" fillId="0" borderId="1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justify" vertical="top"/>
    </xf>
    <xf numFmtId="165" fontId="2" fillId="0" borderId="2" xfId="0" applyNumberFormat="1" applyFont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4" fontId="6" fillId="0" borderId="1" xfId="0" applyNumberFormat="1" applyFont="1" applyBorder="1" applyAlignment="1">
      <alignment horizontal="justify" vertical="top"/>
    </xf>
    <xf numFmtId="164" fontId="6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justify" vertical="top"/>
    </xf>
    <xf numFmtId="165" fontId="2" fillId="3" borderId="2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6" fillId="0" borderId="1" xfId="0" applyNumberFormat="1" applyFont="1" applyFill="1" applyBorder="1" applyAlignment="1">
      <alignment horizontal="right" vertical="top"/>
    </xf>
    <xf numFmtId="165" fontId="8" fillId="0" borderId="0" xfId="0" applyNumberFormat="1" applyFont="1" applyFill="1" applyBorder="1" applyAlignment="1">
      <alignment horizontal="right" vertical="top"/>
    </xf>
    <xf numFmtId="165" fontId="5" fillId="3" borderId="0" xfId="0" applyNumberFormat="1" applyFont="1" applyFill="1" applyBorder="1" applyAlignment="1">
      <alignment horizontal="right" vertical="top"/>
    </xf>
    <xf numFmtId="166" fontId="2" fillId="0" borderId="1" xfId="0" applyNumberFormat="1" applyFont="1" applyBorder="1" applyAlignment="1">
      <alignment horizontal="justify" vertical="top"/>
    </xf>
    <xf numFmtId="165" fontId="6" fillId="0" borderId="2" xfId="0" applyNumberFormat="1" applyFont="1" applyBorder="1" applyAlignment="1">
      <alignment horizontal="right" vertical="top"/>
    </xf>
    <xf numFmtId="165" fontId="6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165" fontId="1" fillId="0" borderId="1" xfId="0" applyNumberFormat="1" applyFont="1" applyBorder="1" applyAlignment="1">
      <alignment horizontal="justify" vertical="top"/>
    </xf>
    <xf numFmtId="164" fontId="1" fillId="4" borderId="1" xfId="0" applyNumberFormat="1" applyFont="1" applyFill="1" applyBorder="1" applyAlignment="1">
      <alignment horizontal="justify" vertical="top"/>
    </xf>
    <xf numFmtId="165" fontId="1" fillId="4" borderId="1" xfId="0" applyNumberFormat="1" applyFont="1" applyFill="1" applyBorder="1" applyAlignment="1">
      <alignment vertical="top"/>
    </xf>
    <xf numFmtId="165" fontId="2" fillId="4" borderId="1" xfId="0" applyNumberFormat="1" applyFont="1" applyFill="1" applyBorder="1" applyAlignment="1">
      <alignment horizontal="right" vertical="top"/>
    </xf>
    <xf numFmtId="165" fontId="1" fillId="4" borderId="2" xfId="0" applyNumberFormat="1" applyFont="1" applyFill="1" applyBorder="1" applyAlignment="1">
      <alignment horizontal="right" vertical="top"/>
    </xf>
    <xf numFmtId="165" fontId="6" fillId="0" borderId="1" xfId="0" applyNumberFormat="1" applyFont="1" applyBorder="1" applyAlignment="1">
      <alignment vertical="top"/>
    </xf>
    <xf numFmtId="165" fontId="6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horizontal="right" vertical="top"/>
    </xf>
    <xf numFmtId="165" fontId="3" fillId="0" borderId="1" xfId="0" applyNumberFormat="1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vertical="top"/>
    </xf>
    <xf numFmtId="165" fontId="1" fillId="0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horizontal="justify" vertical="top"/>
    </xf>
    <xf numFmtId="164" fontId="6" fillId="0" borderId="0" xfId="0" applyNumberFormat="1" applyFont="1" applyBorder="1" applyAlignment="1">
      <alignment horizontal="justify" vertical="top"/>
    </xf>
    <xf numFmtId="165" fontId="6" fillId="0" borderId="0" xfId="0" applyNumberFormat="1" applyFont="1" applyBorder="1" applyAlignment="1">
      <alignment vertical="top"/>
    </xf>
    <xf numFmtId="165" fontId="6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horizontal="justify" vertical="top"/>
    </xf>
    <xf numFmtId="165" fontId="1" fillId="3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/>
    <xf numFmtId="0" fontId="10" fillId="0" borderId="0" xfId="0" applyFont="1"/>
    <xf numFmtId="165" fontId="11" fillId="0" borderId="1" xfId="0" applyNumberFormat="1" applyFont="1" applyBorder="1" applyAlignment="1">
      <alignment horizontal="right" vertical="top"/>
    </xf>
    <xf numFmtId="165" fontId="11" fillId="0" borderId="1" xfId="0" applyNumberFormat="1" applyFont="1" applyFill="1" applyBorder="1" applyAlignment="1">
      <alignment horizontal="right" vertical="top"/>
    </xf>
    <xf numFmtId="165" fontId="12" fillId="2" borderId="1" xfId="0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justify"/>
    </xf>
    <xf numFmtId="165" fontId="13" fillId="3" borderId="1" xfId="0" applyNumberFormat="1" applyFont="1" applyFill="1" applyBorder="1" applyAlignment="1">
      <alignment horizontal="right" vertical="top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>
      <selection sqref="A1:XFD1048576"/>
    </sheetView>
  </sheetViews>
  <sheetFormatPr defaultRowHeight="14.4" x14ac:dyDescent="0.3"/>
  <cols>
    <col min="1" max="1" width="27.6640625" customWidth="1"/>
    <col min="2" max="2" width="12.33203125" customWidth="1"/>
    <col min="3" max="3" width="12.109375" customWidth="1"/>
    <col min="4" max="4" width="9.109375" customWidth="1"/>
    <col min="5" max="5" width="25.6640625" customWidth="1"/>
    <col min="6" max="6" width="12.33203125" customWidth="1"/>
    <col min="7" max="7" width="11.88671875" customWidth="1"/>
  </cols>
  <sheetData>
    <row r="1" spans="1:8" x14ac:dyDescent="0.3">
      <c r="A1" s="69" t="s">
        <v>0</v>
      </c>
      <c r="B1" s="69"/>
      <c r="C1" s="69"/>
      <c r="D1" s="69"/>
      <c r="E1" s="69"/>
      <c r="F1" s="69"/>
      <c r="G1" s="69"/>
      <c r="H1" s="69"/>
    </row>
    <row r="2" spans="1:8" x14ac:dyDescent="0.3">
      <c r="A2" s="70" t="s">
        <v>1</v>
      </c>
      <c r="B2" s="70"/>
      <c r="C2" s="70"/>
      <c r="D2" s="70"/>
      <c r="E2" s="70"/>
      <c r="F2" s="70"/>
      <c r="G2" s="70"/>
      <c r="H2" s="70"/>
    </row>
    <row r="3" spans="1:8" x14ac:dyDescent="0.3">
      <c r="A3" s="70" t="s">
        <v>111</v>
      </c>
      <c r="B3" s="70"/>
      <c r="C3" s="70"/>
      <c r="D3" s="70"/>
      <c r="E3" s="70"/>
      <c r="F3" s="70"/>
      <c r="G3" s="70"/>
      <c r="H3" s="70"/>
    </row>
    <row r="4" spans="1:8" x14ac:dyDescent="0.3">
      <c r="A4" s="65"/>
      <c r="B4" s="65"/>
      <c r="C4" s="65"/>
      <c r="D4" s="65"/>
      <c r="E4" s="65"/>
      <c r="F4" s="65"/>
      <c r="G4" s="65"/>
      <c r="H4" s="65"/>
    </row>
    <row r="5" spans="1:8" ht="52.8" x14ac:dyDescent="0.3">
      <c r="A5" s="1" t="s">
        <v>2</v>
      </c>
      <c r="B5" s="1" t="s">
        <v>105</v>
      </c>
      <c r="C5" s="1" t="s">
        <v>3</v>
      </c>
      <c r="D5" s="1" t="s">
        <v>4</v>
      </c>
      <c r="E5" s="1" t="s">
        <v>5</v>
      </c>
      <c r="F5" s="1" t="s">
        <v>106</v>
      </c>
      <c r="G5" s="1" t="s">
        <v>6</v>
      </c>
      <c r="H5" s="1" t="s">
        <v>7</v>
      </c>
    </row>
    <row r="6" spans="1:8" x14ac:dyDescent="0.3">
      <c r="A6" s="2" t="s">
        <v>8</v>
      </c>
      <c r="B6" s="3">
        <f>B36+B37</f>
        <v>938400.70000000007</v>
      </c>
      <c r="C6" s="3">
        <f>C36+C37</f>
        <v>212589.7</v>
      </c>
      <c r="D6" s="4">
        <f>C6/B6*100</f>
        <v>22.654469460647249</v>
      </c>
      <c r="E6" s="2" t="s">
        <v>9</v>
      </c>
      <c r="F6" s="5">
        <f>SUM(F7+F14+F15+F20+F27+F28+F29+F43+F56+F57+F69+F70)</f>
        <v>979725.70000000007</v>
      </c>
      <c r="G6" s="5">
        <f>SUM(G7+G14+G15+G20+G27+G28+G29+G43+G56+G57+G69+G70)</f>
        <v>212635.00000000003</v>
      </c>
      <c r="H6" s="3">
        <f>G6/F6*100</f>
        <v>21.703523751597004</v>
      </c>
    </row>
    <row r="7" spans="1:8" ht="26.4" x14ac:dyDescent="0.3">
      <c r="A7" s="6" t="s">
        <v>10</v>
      </c>
      <c r="B7" s="7">
        <f>B8+B9+B10+B11+B12+B13+B14+B15+B16+B17</f>
        <v>198692.3</v>
      </c>
      <c r="C7" s="7">
        <f>C8+C9+C10+C11+C12+C13+C14+C15+C16+C17</f>
        <v>37093.500000000007</v>
      </c>
      <c r="D7" s="4">
        <f t="shared" ref="D7:D17" si="0">C7/B7*100</f>
        <v>18.668816053767564</v>
      </c>
      <c r="E7" s="6" t="s">
        <v>11</v>
      </c>
      <c r="F7" s="8">
        <v>111088.6</v>
      </c>
      <c r="G7" s="64">
        <v>29850.1</v>
      </c>
      <c r="H7" s="3">
        <f>G7/F7*100</f>
        <v>26.870533970182358</v>
      </c>
    </row>
    <row r="8" spans="1:8" ht="26.4" x14ac:dyDescent="0.3">
      <c r="A8" s="9" t="s">
        <v>12</v>
      </c>
      <c r="B8" s="10">
        <v>78651.399999999994</v>
      </c>
      <c r="C8" s="11">
        <v>15989.3</v>
      </c>
      <c r="D8" s="12">
        <f t="shared" si="0"/>
        <v>20.329326623556607</v>
      </c>
      <c r="E8" s="9" t="s">
        <v>13</v>
      </c>
      <c r="F8" s="13">
        <v>74987.7</v>
      </c>
      <c r="G8" s="14">
        <v>21055.1</v>
      </c>
      <c r="H8" s="15">
        <f>G8/F8*100</f>
        <v>28.078071470387812</v>
      </c>
    </row>
    <row r="9" spans="1:8" ht="15" customHeight="1" x14ac:dyDescent="0.3">
      <c r="A9" s="9" t="s">
        <v>14</v>
      </c>
      <c r="B9" s="10">
        <v>13116.5</v>
      </c>
      <c r="C9" s="11">
        <v>3151.4</v>
      </c>
      <c r="D9" s="12">
        <f t="shared" si="0"/>
        <v>24.026226508596043</v>
      </c>
      <c r="E9" s="9" t="s">
        <v>15</v>
      </c>
      <c r="F9" s="16">
        <v>4229.5</v>
      </c>
      <c r="G9" s="14">
        <v>1424.3</v>
      </c>
      <c r="H9" s="15">
        <f t="shared" ref="H9:H28" si="1">G9/F9*100</f>
        <v>33.675375339874691</v>
      </c>
    </row>
    <row r="10" spans="1:8" x14ac:dyDescent="0.3">
      <c r="A10" s="9" t="s">
        <v>16</v>
      </c>
      <c r="B10" s="10">
        <v>0</v>
      </c>
      <c r="C10" s="11">
        <v>0.8</v>
      </c>
      <c r="D10" s="12" t="e">
        <f t="shared" si="0"/>
        <v>#DIV/0!</v>
      </c>
      <c r="E10" s="9" t="s">
        <v>17</v>
      </c>
      <c r="F10" s="16">
        <v>2987.5</v>
      </c>
      <c r="G10" s="11">
        <v>1171.5</v>
      </c>
      <c r="H10" s="15">
        <f t="shared" si="1"/>
        <v>39.213389121338906</v>
      </c>
    </row>
    <row r="11" spans="1:8" x14ac:dyDescent="0.3">
      <c r="A11" s="9" t="s">
        <v>18</v>
      </c>
      <c r="B11" s="10">
        <v>98</v>
      </c>
      <c r="C11" s="11">
        <v>-12.5</v>
      </c>
      <c r="D11" s="12">
        <f t="shared" si="0"/>
        <v>-12.755102040816327</v>
      </c>
      <c r="E11" s="9" t="s">
        <v>19</v>
      </c>
      <c r="F11" s="16">
        <v>904.5</v>
      </c>
      <c r="G11" s="11">
        <v>194.1</v>
      </c>
      <c r="H11" s="15">
        <f t="shared" si="1"/>
        <v>21.459369817578771</v>
      </c>
    </row>
    <row r="12" spans="1:8" ht="26.4" x14ac:dyDescent="0.3">
      <c r="A12" s="9" t="s">
        <v>20</v>
      </c>
      <c r="B12" s="10">
        <v>2685.4</v>
      </c>
      <c r="C12" s="11">
        <v>652.20000000000005</v>
      </c>
      <c r="D12" s="12">
        <f t="shared" si="0"/>
        <v>24.286884635436063</v>
      </c>
      <c r="E12" s="9" t="s">
        <v>21</v>
      </c>
      <c r="F12" s="13">
        <v>0</v>
      </c>
      <c r="G12" s="11">
        <v>0</v>
      </c>
      <c r="H12" s="15" t="e">
        <f t="shared" si="1"/>
        <v>#DIV/0!</v>
      </c>
    </row>
    <row r="13" spans="1:8" ht="26.4" x14ac:dyDescent="0.3">
      <c r="A13" s="9" t="s">
        <v>22</v>
      </c>
      <c r="B13" s="10">
        <v>6000</v>
      </c>
      <c r="C13" s="11">
        <v>1925.3</v>
      </c>
      <c r="D13" s="12">
        <f t="shared" si="0"/>
        <v>32.088333333333331</v>
      </c>
      <c r="E13" s="9" t="s">
        <v>23</v>
      </c>
      <c r="F13" s="13">
        <v>3024.1</v>
      </c>
      <c r="G13" s="11">
        <v>1910</v>
      </c>
      <c r="H13" s="15">
        <f t="shared" si="1"/>
        <v>63.159287060613082</v>
      </c>
    </row>
    <row r="14" spans="1:8" x14ac:dyDescent="0.3">
      <c r="A14" s="9" t="s">
        <v>24</v>
      </c>
      <c r="B14" s="10">
        <v>90506</v>
      </c>
      <c r="C14" s="11">
        <v>13555.4</v>
      </c>
      <c r="D14" s="12">
        <f t="shared" si="0"/>
        <v>14.977349567984444</v>
      </c>
      <c r="E14" s="6" t="s">
        <v>25</v>
      </c>
      <c r="F14" s="17">
        <v>2786.3</v>
      </c>
      <c r="G14" s="18">
        <v>500.8</v>
      </c>
      <c r="H14" s="3">
        <f t="shared" si="1"/>
        <v>17.973656820873561</v>
      </c>
    </row>
    <row r="15" spans="1:8" ht="52.8" x14ac:dyDescent="0.3">
      <c r="A15" s="9" t="s">
        <v>26</v>
      </c>
      <c r="B15" s="10">
        <v>2525</v>
      </c>
      <c r="C15" s="11">
        <v>360.9</v>
      </c>
      <c r="D15" s="12">
        <f t="shared" si="0"/>
        <v>14.293069306930692</v>
      </c>
      <c r="E15" s="6" t="s">
        <v>27</v>
      </c>
      <c r="F15" s="17">
        <v>24482.9</v>
      </c>
      <c r="G15" s="18">
        <v>5571.9</v>
      </c>
      <c r="H15" s="3">
        <f t="shared" si="1"/>
        <v>22.758333367370692</v>
      </c>
    </row>
    <row r="16" spans="1:8" ht="26.4" x14ac:dyDescent="0.3">
      <c r="A16" s="9" t="s">
        <v>28</v>
      </c>
      <c r="B16" s="10">
        <v>3370</v>
      </c>
      <c r="C16" s="11">
        <v>112.8</v>
      </c>
      <c r="D16" s="12">
        <f t="shared" si="0"/>
        <v>3.3471810089020768</v>
      </c>
      <c r="E16" s="9" t="s">
        <v>13</v>
      </c>
      <c r="F16" s="13">
        <v>18028.8</v>
      </c>
      <c r="G16" s="14">
        <v>4998.5</v>
      </c>
      <c r="H16" s="15">
        <f>G16/F16*100</f>
        <v>27.725084309549171</v>
      </c>
    </row>
    <row r="17" spans="1:10" ht="14.4" customHeight="1" x14ac:dyDescent="0.3">
      <c r="A17" s="9" t="s">
        <v>29</v>
      </c>
      <c r="B17" s="10">
        <v>1740</v>
      </c>
      <c r="C17" s="19">
        <v>1357.9</v>
      </c>
      <c r="D17" s="12">
        <f t="shared" si="0"/>
        <v>78.040229885057471</v>
      </c>
      <c r="E17" s="20" t="s">
        <v>15</v>
      </c>
      <c r="F17" s="11">
        <v>486.3</v>
      </c>
      <c r="G17" s="11">
        <v>113.9</v>
      </c>
      <c r="H17" s="15">
        <f t="shared" ref="H17:H19" si="2">G17/F17*100</f>
        <v>23.421756117622866</v>
      </c>
    </row>
    <row r="18" spans="1:10" x14ac:dyDescent="0.3">
      <c r="A18" s="9"/>
      <c r="B18" s="10"/>
      <c r="C18" s="11"/>
      <c r="D18" s="12"/>
      <c r="E18" s="20" t="s">
        <v>17</v>
      </c>
      <c r="F18" s="11">
        <v>387.7</v>
      </c>
      <c r="G18" s="11">
        <v>84.8</v>
      </c>
      <c r="H18" s="15">
        <f t="shared" si="2"/>
        <v>21.872581893216406</v>
      </c>
    </row>
    <row r="19" spans="1:10" x14ac:dyDescent="0.3">
      <c r="A19" s="6" t="s">
        <v>30</v>
      </c>
      <c r="B19" s="7">
        <f>B21+B22+B23+B25+B26+B27+B28+B29+B30+B31+B32+B33+B34</f>
        <v>23732.6</v>
      </c>
      <c r="C19" s="7">
        <f>C21+C22+C23+C25+C26+C27+C28+C29+C30+C31+C32+C33+C34+C24</f>
        <v>7732.5</v>
      </c>
      <c r="D19" s="4">
        <f t="shared" ref="D19:D29" si="3">C19/B19*100</f>
        <v>32.581765166901228</v>
      </c>
      <c r="E19" s="20" t="s">
        <v>19</v>
      </c>
      <c r="F19" s="11">
        <v>92.9</v>
      </c>
      <c r="G19" s="11">
        <v>28.6</v>
      </c>
      <c r="H19" s="15">
        <f t="shared" si="2"/>
        <v>30.785791173304627</v>
      </c>
    </row>
    <row r="20" spans="1:10" x14ac:dyDescent="0.3">
      <c r="A20" s="20" t="s">
        <v>31</v>
      </c>
      <c r="B20" s="21"/>
      <c r="C20" s="21"/>
      <c r="D20" s="22" t="e">
        <f t="shared" si="3"/>
        <v>#DIV/0!</v>
      </c>
      <c r="E20" s="6" t="s">
        <v>32</v>
      </c>
      <c r="F20" s="23">
        <f>F21+F22+F23+F24+F25+F26</f>
        <v>103034.1</v>
      </c>
      <c r="G20" s="23">
        <f>G21+G22+G23+G24+G25+G26</f>
        <v>10457.299999999999</v>
      </c>
      <c r="H20" s="3">
        <f t="shared" si="1"/>
        <v>10.149358319236057</v>
      </c>
    </row>
    <row r="21" spans="1:10" x14ac:dyDescent="0.3">
      <c r="A21" s="9" t="s">
        <v>33</v>
      </c>
      <c r="B21" s="10">
        <v>0</v>
      </c>
      <c r="C21" s="11">
        <v>0</v>
      </c>
      <c r="D21" s="12" t="e">
        <f t="shared" si="3"/>
        <v>#DIV/0!</v>
      </c>
      <c r="E21" s="9" t="s">
        <v>34</v>
      </c>
      <c r="F21" s="13">
        <v>7173.1</v>
      </c>
      <c r="G21" s="11">
        <v>0</v>
      </c>
      <c r="H21" s="15">
        <f t="shared" si="1"/>
        <v>0</v>
      </c>
    </row>
    <row r="22" spans="1:10" x14ac:dyDescent="0.3">
      <c r="A22" s="9" t="s">
        <v>35</v>
      </c>
      <c r="B22" s="10">
        <v>2934.4</v>
      </c>
      <c r="C22" s="11">
        <v>959</v>
      </c>
      <c r="D22" s="12">
        <f t="shared" si="3"/>
        <v>32.681297709923662</v>
      </c>
      <c r="E22" s="9" t="s">
        <v>36</v>
      </c>
      <c r="F22" s="13">
        <v>10580.3</v>
      </c>
      <c r="G22" s="11">
        <v>411.3</v>
      </c>
      <c r="H22" s="15">
        <f t="shared" si="1"/>
        <v>3.8874134003761709</v>
      </c>
    </row>
    <row r="23" spans="1:10" x14ac:dyDescent="0.3">
      <c r="A23" s="9" t="s">
        <v>37</v>
      </c>
      <c r="B23" s="10">
        <v>753</v>
      </c>
      <c r="C23" s="11">
        <v>133</v>
      </c>
      <c r="D23" s="12">
        <f t="shared" si="3"/>
        <v>17.662682602921649</v>
      </c>
      <c r="E23" s="9" t="s">
        <v>38</v>
      </c>
      <c r="F23" s="13">
        <v>5200</v>
      </c>
      <c r="G23" s="11">
        <v>726.1</v>
      </c>
      <c r="H23" s="15">
        <f t="shared" si="1"/>
        <v>13.963461538461539</v>
      </c>
    </row>
    <row r="24" spans="1:10" ht="26.4" x14ac:dyDescent="0.3">
      <c r="A24" s="24" t="s">
        <v>39</v>
      </c>
      <c r="B24" s="25"/>
      <c r="C24" s="15">
        <v>0</v>
      </c>
      <c r="D24" s="12"/>
      <c r="E24" s="9"/>
      <c r="F24" s="13"/>
      <c r="G24" s="11"/>
      <c r="H24" s="15"/>
    </row>
    <row r="25" spans="1:10" x14ac:dyDescent="0.3">
      <c r="A25" s="24" t="s">
        <v>40</v>
      </c>
      <c r="B25" s="25">
        <v>0</v>
      </c>
      <c r="C25" s="15">
        <v>0</v>
      </c>
      <c r="D25" s="12" t="e">
        <f t="shared" si="3"/>
        <v>#DIV/0!</v>
      </c>
      <c r="E25" s="9" t="s">
        <v>41</v>
      </c>
      <c r="F25" s="13">
        <v>76206.2</v>
      </c>
      <c r="G25" s="62">
        <v>9288</v>
      </c>
      <c r="H25" s="15">
        <f t="shared" si="1"/>
        <v>12.187984704656577</v>
      </c>
    </row>
    <row r="26" spans="1:10" ht="26.4" x14ac:dyDescent="0.3">
      <c r="A26" s="24" t="s">
        <v>42</v>
      </c>
      <c r="B26" s="25">
        <v>983</v>
      </c>
      <c r="C26" s="15">
        <v>232.2</v>
      </c>
      <c r="D26" s="12">
        <f t="shared" si="3"/>
        <v>23.621566632756867</v>
      </c>
      <c r="E26" s="9" t="s">
        <v>43</v>
      </c>
      <c r="F26" s="13">
        <v>3874.5</v>
      </c>
      <c r="G26" s="11">
        <v>31.9</v>
      </c>
      <c r="H26" s="15">
        <f t="shared" si="1"/>
        <v>0.82333204284423789</v>
      </c>
    </row>
    <row r="27" spans="1:10" ht="26.4" x14ac:dyDescent="0.3">
      <c r="A27" s="9" t="s">
        <v>44</v>
      </c>
      <c r="B27" s="10">
        <v>700</v>
      </c>
      <c r="C27" s="11">
        <v>121.1</v>
      </c>
      <c r="D27" s="12">
        <f t="shared" si="3"/>
        <v>17.299999999999997</v>
      </c>
      <c r="E27" s="6" t="s">
        <v>45</v>
      </c>
      <c r="F27" s="8">
        <v>138874.79999999999</v>
      </c>
      <c r="G27" s="18">
        <v>12134.4</v>
      </c>
      <c r="H27" s="3">
        <f t="shared" si="1"/>
        <v>8.7376543476570276</v>
      </c>
    </row>
    <row r="28" spans="1:10" ht="26.4" x14ac:dyDescent="0.3">
      <c r="A28" s="9" t="s">
        <v>46</v>
      </c>
      <c r="B28" s="10">
        <v>2647.3</v>
      </c>
      <c r="C28" s="11">
        <v>992</v>
      </c>
      <c r="D28" s="12">
        <f t="shared" si="3"/>
        <v>37.472141427114416</v>
      </c>
      <c r="E28" s="6" t="s">
        <v>47</v>
      </c>
      <c r="F28" s="17">
        <v>3510</v>
      </c>
      <c r="G28" s="18">
        <v>0</v>
      </c>
      <c r="H28" s="3">
        <f t="shared" si="1"/>
        <v>0</v>
      </c>
    </row>
    <row r="29" spans="1:10" x14ac:dyDescent="0.3">
      <c r="A29" s="9" t="s">
        <v>48</v>
      </c>
      <c r="B29" s="10">
        <v>460.2</v>
      </c>
      <c r="C29" s="11">
        <v>757.7</v>
      </c>
      <c r="D29" s="12">
        <f t="shared" si="3"/>
        <v>164.64580617122994</v>
      </c>
      <c r="E29" s="6" t="s">
        <v>49</v>
      </c>
      <c r="F29" s="17">
        <v>378214.40000000002</v>
      </c>
      <c r="G29" s="18">
        <v>97257.5</v>
      </c>
      <c r="H29" s="3">
        <f>G29/F29*100</f>
        <v>25.714911965276837</v>
      </c>
      <c r="I29" s="68"/>
      <c r="J29" s="26"/>
    </row>
    <row r="30" spans="1:10" ht="26.4" x14ac:dyDescent="0.3">
      <c r="A30" s="9" t="s">
        <v>50</v>
      </c>
      <c r="B30" s="10"/>
      <c r="C30" s="11">
        <v>0</v>
      </c>
      <c r="D30" s="12"/>
      <c r="E30" s="9" t="s">
        <v>13</v>
      </c>
      <c r="F30" s="13">
        <v>293095</v>
      </c>
      <c r="G30" s="13">
        <f>G31+G32</f>
        <v>69902</v>
      </c>
      <c r="H30" s="15">
        <f t="shared" ref="H30:H48" si="4">G30/F30*100</f>
        <v>23.849605076852214</v>
      </c>
      <c r="J30" s="27"/>
    </row>
    <row r="31" spans="1:10" x14ac:dyDescent="0.3">
      <c r="A31" s="9" t="s">
        <v>51</v>
      </c>
      <c r="B31" s="10">
        <v>0</v>
      </c>
      <c r="C31" s="11">
        <v>0</v>
      </c>
      <c r="D31" s="12" t="e">
        <f t="shared" ref="D31:D41" si="5">C31/B31*100</f>
        <v>#DIV/0!</v>
      </c>
      <c r="E31" s="28" t="s">
        <v>52</v>
      </c>
      <c r="F31" s="13">
        <v>271858.90000000002</v>
      </c>
      <c r="G31" s="11">
        <v>64494.400000000001</v>
      </c>
      <c r="H31" s="15">
        <f t="shared" si="4"/>
        <v>23.723483027408701</v>
      </c>
      <c r="J31" s="27"/>
    </row>
    <row r="32" spans="1:10" x14ac:dyDescent="0.3">
      <c r="A32" s="24" t="s">
        <v>53</v>
      </c>
      <c r="B32" s="25">
        <v>247</v>
      </c>
      <c r="C32" s="15">
        <v>116</v>
      </c>
      <c r="D32" s="12">
        <f t="shared" si="5"/>
        <v>46.963562753036435</v>
      </c>
      <c r="E32" s="29" t="s">
        <v>54</v>
      </c>
      <c r="F32" s="11">
        <v>21213.4</v>
      </c>
      <c r="G32" s="11">
        <v>5407.6</v>
      </c>
      <c r="H32" s="15">
        <f t="shared" si="4"/>
        <v>25.491434659224833</v>
      </c>
      <c r="J32" s="27"/>
    </row>
    <row r="33" spans="1:10" x14ac:dyDescent="0.3">
      <c r="A33" s="24" t="s">
        <v>55</v>
      </c>
      <c r="B33" s="25">
        <v>1407.7</v>
      </c>
      <c r="C33" s="15">
        <v>540.9</v>
      </c>
      <c r="D33" s="12">
        <f t="shared" si="5"/>
        <v>38.424380194643746</v>
      </c>
      <c r="E33" s="9" t="s">
        <v>56</v>
      </c>
      <c r="F33" s="13">
        <f>F34+F35</f>
        <v>42532.7</v>
      </c>
      <c r="G33" s="13">
        <f>G34+G35</f>
        <v>16622.7</v>
      </c>
      <c r="H33" s="15">
        <f t="shared" si="4"/>
        <v>39.082165016563728</v>
      </c>
      <c r="J33" s="27"/>
    </row>
    <row r="34" spans="1:10" ht="39.6" x14ac:dyDescent="0.3">
      <c r="A34" s="24" t="s">
        <v>57</v>
      </c>
      <c r="B34" s="25">
        <v>13600</v>
      </c>
      <c r="C34" s="15">
        <v>3880.6</v>
      </c>
      <c r="D34" s="12">
        <f t="shared" si="5"/>
        <v>28.533823529411762</v>
      </c>
      <c r="E34" s="28" t="s">
        <v>58</v>
      </c>
      <c r="F34" s="11">
        <v>40709.199999999997</v>
      </c>
      <c r="G34" s="16">
        <v>16047</v>
      </c>
      <c r="H34" s="15">
        <f t="shared" si="4"/>
        <v>39.418608078763526</v>
      </c>
      <c r="J34" s="27"/>
    </row>
    <row r="35" spans="1:10" ht="26.4" x14ac:dyDescent="0.3">
      <c r="A35" s="24"/>
      <c r="B35" s="25"/>
      <c r="C35" s="15"/>
      <c r="D35" s="12"/>
      <c r="E35" s="28" t="s">
        <v>59</v>
      </c>
      <c r="F35" s="11">
        <v>1823.5</v>
      </c>
      <c r="G35" s="16">
        <v>575.70000000000005</v>
      </c>
      <c r="H35" s="15">
        <f t="shared" si="4"/>
        <v>31.571154373457638</v>
      </c>
      <c r="J35" s="27"/>
    </row>
    <row r="36" spans="1:10" ht="26.4" x14ac:dyDescent="0.3">
      <c r="A36" s="30" t="s">
        <v>60</v>
      </c>
      <c r="B36" s="7">
        <f>B19+B7</f>
        <v>222424.9</v>
      </c>
      <c r="C36" s="7">
        <f>C19+C7</f>
        <v>44826.000000000007</v>
      </c>
      <c r="D36" s="4">
        <f t="shared" si="5"/>
        <v>20.153319165255333</v>
      </c>
      <c r="E36" s="9" t="s">
        <v>61</v>
      </c>
      <c r="F36" s="16">
        <v>32470.2</v>
      </c>
      <c r="G36" s="16">
        <v>14603</v>
      </c>
      <c r="H36" s="15">
        <f t="shared" si="4"/>
        <v>44.973544973544968</v>
      </c>
      <c r="J36" s="27"/>
    </row>
    <row r="37" spans="1:10" ht="26.4" x14ac:dyDescent="0.3">
      <c r="A37" s="30" t="s">
        <v>62</v>
      </c>
      <c r="B37" s="7">
        <v>715975.8</v>
      </c>
      <c r="C37" s="18">
        <v>167763.70000000001</v>
      </c>
      <c r="D37" s="4">
        <f t="shared" si="5"/>
        <v>23.431476315260934</v>
      </c>
      <c r="E37" s="9" t="s">
        <v>63</v>
      </c>
      <c r="F37" s="16">
        <v>7472</v>
      </c>
      <c r="G37" s="16">
        <v>1631.2</v>
      </c>
      <c r="H37" s="15">
        <f t="shared" si="4"/>
        <v>21.83083511777302</v>
      </c>
      <c r="J37" s="27"/>
    </row>
    <row r="38" spans="1:10" ht="26.4" x14ac:dyDescent="0.3">
      <c r="A38" s="9" t="s">
        <v>64</v>
      </c>
      <c r="B38" s="10">
        <v>211128.7</v>
      </c>
      <c r="C38" s="11">
        <v>47855.1</v>
      </c>
      <c r="D38" s="12">
        <f t="shared" si="5"/>
        <v>22.666316801079152</v>
      </c>
      <c r="E38" s="9" t="s">
        <v>109</v>
      </c>
      <c r="F38" s="16">
        <v>0</v>
      </c>
      <c r="G38" s="16">
        <v>0</v>
      </c>
      <c r="H38" s="31" t="e">
        <f t="shared" si="4"/>
        <v>#DIV/0!</v>
      </c>
      <c r="J38" s="32"/>
    </row>
    <row r="39" spans="1:10" ht="26.4" x14ac:dyDescent="0.3">
      <c r="A39" s="9" t="s">
        <v>66</v>
      </c>
      <c r="B39" s="10">
        <v>135247</v>
      </c>
      <c r="C39" s="11">
        <v>33811.800000000003</v>
      </c>
      <c r="D39" s="12">
        <f t="shared" si="5"/>
        <v>25.000036969396731</v>
      </c>
      <c r="E39" s="9" t="s">
        <v>67</v>
      </c>
      <c r="F39" s="33">
        <v>254</v>
      </c>
      <c r="G39" s="62">
        <v>30</v>
      </c>
      <c r="H39" s="15">
        <f t="shared" si="4"/>
        <v>11.811023622047244</v>
      </c>
      <c r="J39" s="34"/>
    </row>
    <row r="40" spans="1:10" ht="26.4" x14ac:dyDescent="0.3">
      <c r="A40" s="9" t="s">
        <v>68</v>
      </c>
      <c r="B40" s="10">
        <v>0</v>
      </c>
      <c r="C40" s="11">
        <v>0</v>
      </c>
      <c r="D40" s="12" t="e">
        <f t="shared" si="5"/>
        <v>#DIV/0!</v>
      </c>
      <c r="E40" s="9" t="s">
        <v>69</v>
      </c>
      <c r="F40" s="13">
        <f>F41+F42</f>
        <v>1425.6</v>
      </c>
      <c r="G40" s="13">
        <f>G41+G42</f>
        <v>181.8</v>
      </c>
      <c r="H40" s="15">
        <f t="shared" si="4"/>
        <v>12.752525252525254</v>
      </c>
      <c r="J40" s="35"/>
    </row>
    <row r="41" spans="1:10" ht="26.4" x14ac:dyDescent="0.3">
      <c r="A41" s="36" t="s">
        <v>70</v>
      </c>
      <c r="B41" s="10">
        <v>154322.9</v>
      </c>
      <c r="C41" s="11">
        <v>71301</v>
      </c>
      <c r="D41" s="12">
        <f t="shared" si="5"/>
        <v>46.202475458924113</v>
      </c>
      <c r="E41" s="28" t="s">
        <v>52</v>
      </c>
      <c r="F41" s="33">
        <v>1425.6</v>
      </c>
      <c r="G41" s="16">
        <v>181.8</v>
      </c>
      <c r="H41" s="37">
        <f t="shared" si="4"/>
        <v>12.752525252525254</v>
      </c>
      <c r="J41" s="34"/>
    </row>
    <row r="42" spans="1:10" ht="39.6" x14ac:dyDescent="0.3">
      <c r="A42" s="9" t="s">
        <v>71</v>
      </c>
      <c r="B42" s="10">
        <v>0</v>
      </c>
      <c r="C42" s="11">
        <v>0</v>
      </c>
      <c r="D42" s="12"/>
      <c r="E42" s="28" t="s">
        <v>54</v>
      </c>
      <c r="F42" s="33">
        <v>0</v>
      </c>
      <c r="G42" s="38">
        <v>0</v>
      </c>
      <c r="H42" s="37" t="e">
        <f t="shared" si="4"/>
        <v>#DIV/0!</v>
      </c>
      <c r="J42" s="34"/>
    </row>
    <row r="43" spans="1:10" ht="39.6" x14ac:dyDescent="0.3">
      <c r="A43" s="9" t="s">
        <v>72</v>
      </c>
      <c r="B43" s="10">
        <v>-0.1</v>
      </c>
      <c r="C43" s="11">
        <v>-0.1</v>
      </c>
      <c r="D43" s="12">
        <f t="shared" ref="D43" si="6">C43/B43*100</f>
        <v>100</v>
      </c>
      <c r="E43" s="6" t="s">
        <v>73</v>
      </c>
      <c r="F43" s="17">
        <v>153751.70000000001</v>
      </c>
      <c r="G43" s="39">
        <v>43330.2</v>
      </c>
      <c r="H43" s="3">
        <f t="shared" si="4"/>
        <v>28.181932297333944</v>
      </c>
      <c r="J43" s="26"/>
    </row>
    <row r="44" spans="1:10" ht="26.4" x14ac:dyDescent="0.3">
      <c r="A44" s="9"/>
      <c r="B44" s="7" t="s">
        <v>107</v>
      </c>
      <c r="C44" s="7" t="s">
        <v>112</v>
      </c>
      <c r="D44" s="40" t="s">
        <v>74</v>
      </c>
      <c r="E44" s="9" t="s">
        <v>13</v>
      </c>
      <c r="F44" s="16">
        <f>F45+F46</f>
        <v>123015.79999999999</v>
      </c>
      <c r="G44" s="16">
        <f>G45+G46</f>
        <v>33599.800000000003</v>
      </c>
      <c r="H44" s="15">
        <f t="shared" si="4"/>
        <v>27.313402018277333</v>
      </c>
      <c r="J44" s="27"/>
    </row>
    <row r="45" spans="1:10" ht="26.4" x14ac:dyDescent="0.3">
      <c r="A45" s="9" t="s">
        <v>75</v>
      </c>
      <c r="B45" s="11">
        <v>28166.3</v>
      </c>
      <c r="C45" s="13">
        <v>47957.4</v>
      </c>
      <c r="D45" s="11">
        <f>C45-B45</f>
        <v>19791.100000000002</v>
      </c>
      <c r="E45" s="28" t="s">
        <v>52</v>
      </c>
      <c r="F45" s="33">
        <v>26735.1</v>
      </c>
      <c r="G45" s="16">
        <v>9622.2999999999993</v>
      </c>
      <c r="H45" s="37">
        <f t="shared" si="4"/>
        <v>35.991262422807466</v>
      </c>
      <c r="J45" s="27"/>
    </row>
    <row r="46" spans="1:10" ht="26.4" x14ac:dyDescent="0.3">
      <c r="A46" s="9" t="s">
        <v>76</v>
      </c>
      <c r="B46" s="11"/>
      <c r="C46" s="13"/>
      <c r="D46" s="11">
        <f>C46-B46</f>
        <v>0</v>
      </c>
      <c r="E46" s="28" t="s">
        <v>54</v>
      </c>
      <c r="F46" s="33">
        <v>96280.7</v>
      </c>
      <c r="G46" s="16">
        <v>23977.5</v>
      </c>
      <c r="H46" s="37">
        <f t="shared" si="4"/>
        <v>24.903744987313139</v>
      </c>
      <c r="J46" s="27"/>
    </row>
    <row r="47" spans="1:10" ht="26.4" x14ac:dyDescent="0.3">
      <c r="A47" s="9" t="s">
        <v>77</v>
      </c>
      <c r="B47" s="16">
        <v>56200</v>
      </c>
      <c r="C47" s="16">
        <v>42108.6</v>
      </c>
      <c r="D47" s="11">
        <f>C47-B47</f>
        <v>-14091.400000000001</v>
      </c>
      <c r="E47" s="9" t="s">
        <v>78</v>
      </c>
      <c r="F47" s="13">
        <f>SUM(F48:F49)</f>
        <v>19881.900000000001</v>
      </c>
      <c r="G47" s="16">
        <f>G48+G49</f>
        <v>7665.9</v>
      </c>
      <c r="H47" s="15">
        <f t="shared" si="4"/>
        <v>38.557180148778528</v>
      </c>
      <c r="J47" s="27"/>
    </row>
    <row r="48" spans="1:10" ht="26.4" x14ac:dyDescent="0.3">
      <c r="A48" s="9" t="s">
        <v>79</v>
      </c>
      <c r="B48" s="11">
        <v>6201</v>
      </c>
      <c r="C48" s="63">
        <v>8857.9</v>
      </c>
      <c r="D48" s="11">
        <f>C48-B48</f>
        <v>2656.8999999999996</v>
      </c>
      <c r="E48" s="28" t="s">
        <v>58</v>
      </c>
      <c r="F48" s="33">
        <v>5.9</v>
      </c>
      <c r="G48" s="16">
        <v>0.5</v>
      </c>
      <c r="H48" s="15">
        <f t="shared" si="4"/>
        <v>8.4745762711864394</v>
      </c>
      <c r="J48" s="27"/>
    </row>
    <row r="49" spans="1:10" ht="26.4" x14ac:dyDescent="0.3">
      <c r="A49" s="41" t="s">
        <v>80</v>
      </c>
      <c r="B49" s="42"/>
      <c r="C49" s="43"/>
      <c r="D49" s="44"/>
      <c r="E49" s="28" t="s">
        <v>59</v>
      </c>
      <c r="F49" s="33">
        <v>19876</v>
      </c>
      <c r="G49" s="16">
        <v>7665.4</v>
      </c>
      <c r="H49" s="37">
        <f>G49/F49*100</f>
        <v>38.566109881263834</v>
      </c>
      <c r="J49" s="27"/>
    </row>
    <row r="50" spans="1:10" ht="26.4" x14ac:dyDescent="0.3">
      <c r="A50" s="30" t="s">
        <v>13</v>
      </c>
      <c r="B50" s="7">
        <f>B51+B52</f>
        <v>535741.4</v>
      </c>
      <c r="C50" s="18">
        <f>C51+C52</f>
        <v>135518.5</v>
      </c>
      <c r="D50" s="3">
        <f t="shared" ref="D50:D71" si="7">C50/B50*100</f>
        <v>25.295506376770582</v>
      </c>
      <c r="E50" s="9" t="s">
        <v>61</v>
      </c>
      <c r="F50" s="13">
        <v>15496.7</v>
      </c>
      <c r="G50" s="16">
        <v>6714.5</v>
      </c>
      <c r="H50" s="37">
        <f t="shared" ref="H50:H52" si="8">G50/F50*100</f>
        <v>43.328579633083173</v>
      </c>
      <c r="J50" s="27"/>
    </row>
    <row r="51" spans="1:10" ht="26.4" x14ac:dyDescent="0.3">
      <c r="A51" s="28" t="s">
        <v>52</v>
      </c>
      <c r="B51" s="45">
        <v>409278.5</v>
      </c>
      <c r="C51" s="45">
        <v>104904.7</v>
      </c>
      <c r="D51" s="37">
        <f t="shared" si="7"/>
        <v>25.631617590467126</v>
      </c>
      <c r="E51" s="9" t="s">
        <v>63</v>
      </c>
      <c r="F51" s="13">
        <v>2720</v>
      </c>
      <c r="G51" s="16">
        <v>907.2</v>
      </c>
      <c r="H51" s="37">
        <f t="shared" si="8"/>
        <v>33.352941176470594</v>
      </c>
      <c r="J51" s="27"/>
    </row>
    <row r="52" spans="1:10" ht="26.4" x14ac:dyDescent="0.3">
      <c r="A52" s="28" t="s">
        <v>81</v>
      </c>
      <c r="B52" s="45">
        <f>F32+F46+F60</f>
        <v>126462.90000000001</v>
      </c>
      <c r="C52" s="45">
        <f>G32+G46+G60</f>
        <v>30613.8</v>
      </c>
      <c r="D52" s="37">
        <f t="shared" si="7"/>
        <v>24.207732070037931</v>
      </c>
      <c r="E52" s="9" t="s">
        <v>65</v>
      </c>
      <c r="F52" s="13">
        <v>1249.5</v>
      </c>
      <c r="G52" s="16">
        <v>0</v>
      </c>
      <c r="H52" s="37">
        <f t="shared" si="8"/>
        <v>0</v>
      </c>
      <c r="J52" s="27"/>
    </row>
    <row r="53" spans="1:10" ht="26.4" x14ac:dyDescent="0.3">
      <c r="A53" s="30" t="s">
        <v>15</v>
      </c>
      <c r="B53" s="7">
        <f>SUM(B54+B61+B68)</f>
        <v>74582.600000000006</v>
      </c>
      <c r="C53" s="7">
        <f>SUM(C54+C61+C68)</f>
        <v>28873.399999999998</v>
      </c>
      <c r="D53" s="3">
        <f t="shared" si="7"/>
        <v>38.713319192412165</v>
      </c>
      <c r="E53" s="9" t="s">
        <v>82</v>
      </c>
      <c r="F53" s="16">
        <f>F54+F55</f>
        <v>1909.1</v>
      </c>
      <c r="G53" s="16">
        <f>G54+G55</f>
        <v>387.2</v>
      </c>
      <c r="H53" s="15">
        <f>G53/F53*100</f>
        <v>20.281808181865802</v>
      </c>
      <c r="J53" s="27"/>
    </row>
    <row r="54" spans="1:10" ht="26.4" x14ac:dyDescent="0.3">
      <c r="A54" s="6" t="s">
        <v>83</v>
      </c>
      <c r="B54" s="47">
        <f>SUM(B55:B60)</f>
        <v>48117.1</v>
      </c>
      <c r="C54" s="47">
        <f>SUM(C55:C60)</f>
        <v>18381.3</v>
      </c>
      <c r="D54" s="48">
        <f t="shared" si="7"/>
        <v>38.201180037865953</v>
      </c>
      <c r="E54" s="28" t="s">
        <v>52</v>
      </c>
      <c r="F54" s="33">
        <v>33.299999999999997</v>
      </c>
      <c r="G54" s="38">
        <v>33.299999999999997</v>
      </c>
      <c r="H54" s="15">
        <f t="shared" ref="H54:H68" si="9">G54/F54*100</f>
        <v>100</v>
      </c>
      <c r="J54" s="34"/>
    </row>
    <row r="55" spans="1:10" ht="26.4" x14ac:dyDescent="0.3">
      <c r="A55" s="9" t="s">
        <v>84</v>
      </c>
      <c r="B55" s="21">
        <v>35815.4</v>
      </c>
      <c r="C55" s="16">
        <v>16067.8</v>
      </c>
      <c r="D55" s="31">
        <f t="shared" si="7"/>
        <v>44.862824371639007</v>
      </c>
      <c r="E55" s="28" t="s">
        <v>54</v>
      </c>
      <c r="F55" s="33">
        <v>1875.8</v>
      </c>
      <c r="G55" s="38">
        <v>353.9</v>
      </c>
      <c r="H55" s="15">
        <f t="shared" si="9"/>
        <v>18.866616910118349</v>
      </c>
      <c r="J55" s="34"/>
    </row>
    <row r="56" spans="1:10" x14ac:dyDescent="0.3">
      <c r="A56" s="9" t="s">
        <v>85</v>
      </c>
      <c r="B56" s="21">
        <v>9135.6</v>
      </c>
      <c r="C56" s="16">
        <v>1825.7</v>
      </c>
      <c r="D56" s="31">
        <f t="shared" si="7"/>
        <v>19.984456412277247</v>
      </c>
      <c r="E56" s="6" t="s">
        <v>86</v>
      </c>
      <c r="F56" s="17">
        <v>23678.2</v>
      </c>
      <c r="G56" s="18">
        <v>4677.7</v>
      </c>
      <c r="H56" s="18">
        <f t="shared" si="9"/>
        <v>19.755302345617487</v>
      </c>
    </row>
    <row r="57" spans="1:10" ht="26.4" x14ac:dyDescent="0.3">
      <c r="A57" s="9" t="s">
        <v>87</v>
      </c>
      <c r="B57" s="16">
        <v>2047.1</v>
      </c>
      <c r="C57" s="16">
        <v>308</v>
      </c>
      <c r="D57" s="31">
        <f t="shared" si="7"/>
        <v>15.045674368619022</v>
      </c>
      <c r="E57" s="6" t="s">
        <v>88</v>
      </c>
      <c r="F57" s="17">
        <v>33290.9</v>
      </c>
      <c r="G57" s="18">
        <v>7239.2</v>
      </c>
      <c r="H57" s="3">
        <f t="shared" si="9"/>
        <v>21.745281743659678</v>
      </c>
      <c r="J57" s="26"/>
    </row>
    <row r="58" spans="1:10" ht="26.4" x14ac:dyDescent="0.3">
      <c r="A58" s="9" t="s">
        <v>108</v>
      </c>
      <c r="B58" s="16">
        <v>200</v>
      </c>
      <c r="C58" s="16">
        <v>28.5</v>
      </c>
      <c r="D58" s="31">
        <f t="shared" si="7"/>
        <v>14.249999999999998</v>
      </c>
      <c r="E58" s="9" t="s">
        <v>89</v>
      </c>
      <c r="F58" s="38">
        <f>F59+F60</f>
        <v>22185.8</v>
      </c>
      <c r="G58" s="38">
        <f>G59+G60</f>
        <v>4991.7</v>
      </c>
      <c r="H58" s="15">
        <f t="shared" si="9"/>
        <v>22.499526724301131</v>
      </c>
      <c r="J58" s="27"/>
    </row>
    <row r="59" spans="1:10" x14ac:dyDescent="0.3">
      <c r="A59" s="9" t="s">
        <v>90</v>
      </c>
      <c r="B59" s="16">
        <v>611.5</v>
      </c>
      <c r="C59" s="16">
        <v>104.5</v>
      </c>
      <c r="D59" s="31">
        <f t="shared" si="7"/>
        <v>17.089125102207685</v>
      </c>
      <c r="E59" s="28" t="s">
        <v>52</v>
      </c>
      <c r="F59" s="38">
        <v>13217</v>
      </c>
      <c r="G59" s="16">
        <v>3763</v>
      </c>
      <c r="H59" s="37">
        <f t="shared" si="9"/>
        <v>28.470908678217448</v>
      </c>
      <c r="J59" s="27"/>
    </row>
    <row r="60" spans="1:10" ht="26.4" x14ac:dyDescent="0.3">
      <c r="A60" s="9" t="s">
        <v>91</v>
      </c>
      <c r="B60" s="16">
        <v>307.5</v>
      </c>
      <c r="C60" s="16">
        <v>46.8</v>
      </c>
      <c r="D60" s="31">
        <f t="shared" si="7"/>
        <v>15.219512195121951</v>
      </c>
      <c r="E60" s="28" t="s">
        <v>54</v>
      </c>
      <c r="F60" s="38">
        <v>8968.7999999999993</v>
      </c>
      <c r="G60" s="16">
        <v>1228.7</v>
      </c>
      <c r="H60" s="37">
        <f t="shared" si="9"/>
        <v>13.699714566051203</v>
      </c>
      <c r="J60" s="27"/>
    </row>
    <row r="61" spans="1:10" ht="26.4" x14ac:dyDescent="0.3">
      <c r="A61" s="6" t="s">
        <v>81</v>
      </c>
      <c r="B61" s="49">
        <f>B62+B63+B64+B65+B66+B67</f>
        <v>23147.200000000001</v>
      </c>
      <c r="C61" s="50">
        <f>C62+C63+C64+C65+C66+C67</f>
        <v>8852</v>
      </c>
      <c r="D61" s="48">
        <f t="shared" si="7"/>
        <v>38.242206400774172</v>
      </c>
      <c r="E61" s="9" t="s">
        <v>15</v>
      </c>
      <c r="F61" s="16">
        <f>SUM(F62+F63)</f>
        <v>4133.8999999999996</v>
      </c>
      <c r="G61" s="16">
        <f>SUM(G62+G63)</f>
        <v>1406.5</v>
      </c>
      <c r="H61" s="15">
        <f t="shared" si="9"/>
        <v>34.023561285952738</v>
      </c>
      <c r="I61" s="68"/>
      <c r="J61" s="27"/>
    </row>
    <row r="62" spans="1:10" ht="26.4" x14ac:dyDescent="0.3">
      <c r="A62" s="9" t="s">
        <v>92</v>
      </c>
      <c r="B62" s="51">
        <v>18226.7</v>
      </c>
      <c r="C62" s="10">
        <v>7767.5</v>
      </c>
      <c r="D62" s="15">
        <f t="shared" si="7"/>
        <v>42.616052274959259</v>
      </c>
      <c r="E62" s="28" t="s">
        <v>58</v>
      </c>
      <c r="F62" s="16">
        <v>2686.2</v>
      </c>
      <c r="G62" s="16">
        <v>795.6</v>
      </c>
      <c r="H62" s="15">
        <f t="shared" si="9"/>
        <v>29.61804779986598</v>
      </c>
      <c r="J62" s="27"/>
    </row>
    <row r="63" spans="1:10" ht="26.4" x14ac:dyDescent="0.3">
      <c r="A63" s="9" t="s">
        <v>93</v>
      </c>
      <c r="B63" s="51">
        <v>3130</v>
      </c>
      <c r="C63" s="10">
        <v>1015.4</v>
      </c>
      <c r="D63" s="15">
        <f t="shared" si="7"/>
        <v>32.440894568690091</v>
      </c>
      <c r="E63" s="28" t="s">
        <v>59</v>
      </c>
      <c r="F63" s="38">
        <v>1447.7</v>
      </c>
      <c r="G63" s="16">
        <v>610.9</v>
      </c>
      <c r="H63" s="37">
        <f t="shared" si="9"/>
        <v>42.197969192512261</v>
      </c>
      <c r="J63" s="27"/>
    </row>
    <row r="64" spans="1:10" ht="26.4" x14ac:dyDescent="0.3">
      <c r="A64" s="9" t="s">
        <v>94</v>
      </c>
      <c r="B64" s="51">
        <v>358</v>
      </c>
      <c r="C64" s="10">
        <v>59.2</v>
      </c>
      <c r="D64" s="15">
        <f t="shared" si="7"/>
        <v>16.536312849162012</v>
      </c>
      <c r="E64" s="9" t="s">
        <v>61</v>
      </c>
      <c r="F64" s="16">
        <v>2700</v>
      </c>
      <c r="G64" s="16">
        <v>1261.5</v>
      </c>
      <c r="H64" s="37">
        <f t="shared" si="9"/>
        <v>46.722222222222221</v>
      </c>
      <c r="J64" s="27"/>
    </row>
    <row r="65" spans="1:10" ht="28.2" customHeight="1" x14ac:dyDescent="0.3">
      <c r="A65" s="9" t="s">
        <v>95</v>
      </c>
      <c r="B65" s="51"/>
      <c r="C65" s="21"/>
      <c r="D65" s="15"/>
      <c r="E65" s="9" t="s">
        <v>63</v>
      </c>
      <c r="F65" s="13">
        <v>1076.2</v>
      </c>
      <c r="G65" s="16">
        <v>79.900000000000006</v>
      </c>
      <c r="H65" s="37">
        <f t="shared" si="9"/>
        <v>7.4242705816762689</v>
      </c>
      <c r="J65" s="27"/>
    </row>
    <row r="66" spans="1:10" ht="26.4" x14ac:dyDescent="0.3">
      <c r="A66" s="9" t="s">
        <v>96</v>
      </c>
      <c r="B66" s="51">
        <v>183</v>
      </c>
      <c r="C66" s="10">
        <v>9.9</v>
      </c>
      <c r="D66" s="15">
        <f t="shared" si="7"/>
        <v>5.4098360655737707</v>
      </c>
      <c r="E66" s="9" t="s">
        <v>82</v>
      </c>
      <c r="F66" s="63">
        <f>F67+F68</f>
        <v>3915.8</v>
      </c>
      <c r="G66" s="63">
        <f>G67+G68</f>
        <v>0</v>
      </c>
      <c r="H66" s="37">
        <f t="shared" si="9"/>
        <v>0</v>
      </c>
      <c r="J66" s="27"/>
    </row>
    <row r="67" spans="1:10" x14ac:dyDescent="0.3">
      <c r="A67" s="9" t="s">
        <v>97</v>
      </c>
      <c r="B67" s="51">
        <v>1249.5</v>
      </c>
      <c r="C67" s="10">
        <v>0</v>
      </c>
      <c r="D67" s="15">
        <f t="shared" si="7"/>
        <v>0</v>
      </c>
      <c r="E67" s="28" t="s">
        <v>52</v>
      </c>
      <c r="F67" s="13">
        <v>3915.8</v>
      </c>
      <c r="G67" s="38">
        <v>0</v>
      </c>
      <c r="H67" s="37">
        <f t="shared" si="9"/>
        <v>0</v>
      </c>
      <c r="J67" s="34"/>
    </row>
    <row r="68" spans="1:10" ht="39.6" x14ac:dyDescent="0.3">
      <c r="A68" s="6" t="s">
        <v>98</v>
      </c>
      <c r="B68" s="49">
        <v>3318.3</v>
      </c>
      <c r="C68" s="49">
        <v>1640.1</v>
      </c>
      <c r="D68" s="48">
        <f t="shared" si="7"/>
        <v>49.425910857969434</v>
      </c>
      <c r="E68" s="28" t="s">
        <v>54</v>
      </c>
      <c r="F68" s="13">
        <v>0</v>
      </c>
      <c r="G68" s="38">
        <v>0</v>
      </c>
      <c r="H68" s="15" t="e">
        <f t="shared" si="9"/>
        <v>#DIV/0!</v>
      </c>
      <c r="J68" s="34"/>
    </row>
    <row r="69" spans="1:10" ht="26.4" x14ac:dyDescent="0.3">
      <c r="A69" s="30" t="s">
        <v>69</v>
      </c>
      <c r="B69" s="52">
        <f>SUM(B70:B71)</f>
        <v>41105.300000000003</v>
      </c>
      <c r="C69" s="52">
        <f>SUM(C70:C71)</f>
        <v>7374.5999999999995</v>
      </c>
      <c r="D69" s="3">
        <f t="shared" si="7"/>
        <v>17.940752165779106</v>
      </c>
      <c r="E69" s="6" t="s">
        <v>99</v>
      </c>
      <c r="F69" s="17">
        <v>7013.8</v>
      </c>
      <c r="G69" s="23">
        <v>1615.9</v>
      </c>
      <c r="H69" s="3">
        <f>G69/F69*100</f>
        <v>23.038866235136446</v>
      </c>
      <c r="J69" s="68"/>
    </row>
    <row r="70" spans="1:10" ht="26.4" x14ac:dyDescent="0.3">
      <c r="A70" s="28" t="s">
        <v>52</v>
      </c>
      <c r="B70" s="45">
        <v>39229.5</v>
      </c>
      <c r="C70" s="46">
        <v>7020.7</v>
      </c>
      <c r="D70" s="37">
        <f t="shared" si="7"/>
        <v>17.896480964580228</v>
      </c>
      <c r="E70" s="6" t="s">
        <v>100</v>
      </c>
      <c r="F70" s="67">
        <v>0</v>
      </c>
      <c r="G70" s="18">
        <v>0</v>
      </c>
      <c r="H70" s="3">
        <v>0</v>
      </c>
      <c r="J70" s="68"/>
    </row>
    <row r="71" spans="1:10" ht="33.6" x14ac:dyDescent="0.3">
      <c r="A71" s="28" t="s">
        <v>54</v>
      </c>
      <c r="B71" s="45">
        <f>F68+F55+F42</f>
        <v>1875.8</v>
      </c>
      <c r="C71" s="45">
        <f>G68+G55+G42</f>
        <v>353.9</v>
      </c>
      <c r="D71" s="37">
        <f t="shared" si="7"/>
        <v>18.866616910118349</v>
      </c>
      <c r="E71" s="53" t="s">
        <v>101</v>
      </c>
      <c r="F71" s="39">
        <f>SUM(B6-F6)</f>
        <v>-41325</v>
      </c>
      <c r="G71" s="39">
        <f>SUM(C6-G6)</f>
        <v>-45.300000000017462</v>
      </c>
      <c r="H71" s="3">
        <v>0</v>
      </c>
    </row>
    <row r="72" spans="1:10" x14ac:dyDescent="0.3">
      <c r="A72" s="54"/>
      <c r="B72" s="55"/>
      <c r="C72" s="55"/>
      <c r="D72" s="56"/>
      <c r="E72" s="57"/>
      <c r="F72" s="58"/>
      <c r="G72" s="59"/>
      <c r="H72" s="59"/>
    </row>
    <row r="73" spans="1:10" x14ac:dyDescent="0.3">
      <c r="A73" s="71" t="s">
        <v>102</v>
      </c>
      <c r="B73" s="71"/>
      <c r="C73" s="71"/>
      <c r="D73" s="71"/>
      <c r="E73" s="60"/>
      <c r="F73" s="60" t="s">
        <v>103</v>
      </c>
      <c r="G73" s="66"/>
      <c r="H73" s="66"/>
    </row>
    <row r="74" spans="1:10" x14ac:dyDescent="0.3">
      <c r="A74" s="61"/>
      <c r="B74" s="61"/>
      <c r="C74" s="61"/>
      <c r="D74" s="61"/>
      <c r="E74" s="61"/>
      <c r="F74" s="61"/>
      <c r="G74" s="61"/>
      <c r="H74" s="61"/>
    </row>
    <row r="75" spans="1:10" x14ac:dyDescent="0.3">
      <c r="A75" s="66" t="s">
        <v>104</v>
      </c>
      <c r="B75" s="60" t="s">
        <v>110</v>
      </c>
      <c r="C75" s="66"/>
      <c r="D75" s="66"/>
      <c r="E75" s="66"/>
      <c r="F75" s="61"/>
      <c r="G75" s="61"/>
      <c r="H75" s="61"/>
    </row>
  </sheetData>
  <mergeCells count="4">
    <mergeCell ref="A1:H1"/>
    <mergeCell ref="A2:H2"/>
    <mergeCell ref="A3:H3"/>
    <mergeCell ref="A73:D73"/>
  </mergeCells>
  <pageMargins left="0.70866141732283472" right="0" top="0" bottom="0" header="0.31496062992125984" footer="0.31496062992125984"/>
  <pageSetup paperSize="9" scale="77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01042025</vt:lpstr>
      <vt:lpstr>'01042025'!Область_печати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</dc:creator>
  <cp:lastModifiedBy>User1</cp:lastModifiedBy>
  <cp:lastPrinted>2025-04-11T06:56:58Z</cp:lastPrinted>
  <dcterms:created xsi:type="dcterms:W3CDTF">2025-01-31T11:07:25Z</dcterms:created>
  <dcterms:modified xsi:type="dcterms:W3CDTF">2025-05-13T07:46:34Z</dcterms:modified>
</cp:coreProperties>
</file>