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!ДОКУМЕНТЫ\!ЧАШНИКОВА Н.И\Мониторинг оценки качества поселений\2022\"/>
    </mc:Choice>
  </mc:AlternateContent>
  <bookViews>
    <workbookView xWindow="0" yWindow="0" windowWidth="23040" windowHeight="8532"/>
  </bookViews>
  <sheets>
    <sheet name="2022" sheetId="1" r:id="rId1"/>
    <sheet name="Лист1" sheetId="2" r:id="rId2"/>
  </sheets>
  <definedNames>
    <definedName name="_xlnm._FilterDatabase" localSheetId="0" hidden="1">'2022'!$EI$5:$EI$15</definedName>
    <definedName name="Z_027ED452_6E36_405C_A380_C4AAA8274A51_.wvu.FilterData" localSheetId="0" hidden="1">'2022'!$A$4:$CZ$15</definedName>
    <definedName name="Z_06F3E528_7FD7_45EA_9733_70696AB6E064_.wvu.FilterData" localSheetId="0" hidden="1">'2022'!$A$4:$DT$15</definedName>
    <definedName name="Z_06F3E528_7FD7_45EA_9733_70696AB6E064_.wvu.PrintTitles" localSheetId="0" hidden="1">'2022'!$A:$A</definedName>
    <definedName name="Z_1E58ABDF_F5FA_4F2B_9F79_57A1C9A64C57_.wvu.FilterData" localSheetId="0" hidden="1">'2022'!$A$4:$DT$15</definedName>
    <definedName name="Z_2FCE8099_1417_485A_8511_EE723EEA4481_.wvu.FilterData" localSheetId="0" hidden="1">'2022'!$A$4:$CZ$15</definedName>
    <definedName name="Z_3EA3AE44_20E6_4193_A2F8_53C22C0865C0_.wvu.FilterData" localSheetId="0" hidden="1">'2022'!$A$4:$DT$15</definedName>
    <definedName name="Z_47618C2E_2D42_45CA_BC54_3925FFBF6CE6_.wvu.FilterData" localSheetId="0" hidden="1">'2022'!$A$4:$CZ$15</definedName>
    <definedName name="Z_5623871A_FE63_4492_ACCA_57FBC37D74A2_.wvu.FilterData" localSheetId="0" hidden="1">'2022'!$A$4:$CZ$15</definedName>
    <definedName name="Z_67FD0576_AFA8_4CFA_A2B0_67851B563777_.wvu.FilterData" localSheetId="0" hidden="1">'2022'!$A$4:$DT$15</definedName>
    <definedName name="Z_7DFBAF4F_EE4F_4154_8998_FD24AFC87B75_.wvu.FilterData" localSheetId="0" hidden="1">'2022'!$A$4:$CZ$15</definedName>
    <definedName name="Z_83B01B27_C2A7_4B20_A590_F8781D350302_.wvu.FilterData" localSheetId="0" hidden="1">'2022'!$A$4:$CZ$15</definedName>
    <definedName name="Z_8479B930_2ECF_4EA0_A962_FA0F8FFA65E9_.wvu.Cols" localSheetId="0" hidden="1">'2022'!$AR:$BD</definedName>
    <definedName name="Z_8479B930_2ECF_4EA0_A962_FA0F8FFA65E9_.wvu.FilterData" localSheetId="0" hidden="1">'2022'!$A$4:$CZ$15</definedName>
    <definedName name="Z_8479B930_2ECF_4EA0_A962_FA0F8FFA65E9_.wvu.PrintTitles" localSheetId="0" hidden="1">'2022'!$A:$A</definedName>
    <definedName name="Z_86509CF0_1693_4145_BD67_1D5B5BC26910_.wvu.Cols" localSheetId="0" hidden="1">'2022'!$BA:$BL,'2022'!$BW:$BZ</definedName>
    <definedName name="Z_86509CF0_1693_4145_BD67_1D5B5BC26910_.wvu.FilterData" localSheetId="0" hidden="1">'2022'!$A$4:$CZ$15</definedName>
    <definedName name="Z_87FAD824_FED7_4F1B_9277_9B725CB39092_.wvu.FilterData" localSheetId="0" hidden="1">'2022'!$A$4:$DT$15</definedName>
    <definedName name="Z_9625BFD3_6AEA_44D4_8F34_A9CE23E02485_.wvu.FilterData" localSheetId="0" hidden="1">'2022'!$A$4:$DT$15</definedName>
    <definedName name="Z_96F19E6A_E9EC_4613_AA7E_553FFAF2726F_.wvu.FilterData" localSheetId="0" hidden="1">'2022'!$A$4:$CZ$15</definedName>
    <definedName name="Z_A073C89F_C785_4083_91CF_BBD92C69538C_.wvu.FilterData" localSheetId="0" hidden="1">'2022'!$A$4:$CZ$15</definedName>
    <definedName name="Z_A0CB5671_798E_47D4_8F2F_926DE6C0913F_.wvu.FilterData" localSheetId="0" hidden="1">'2022'!$A$4:$CZ$15</definedName>
    <definedName name="Z_CC3239AA_6ABC_4AD9_82FB_E11EF96A938B_.wvu.FilterData" localSheetId="0" hidden="1">'2022'!$A$4:$DT$15</definedName>
    <definedName name="Z_CCE22413_FD19_4F63_B002_75D8202D430D_.wvu.FilterData" localSheetId="0" hidden="1">'2022'!$A$4:$DT$15</definedName>
    <definedName name="Z_E3C09BFA_8B90_4516_B4A1_C40194786251_.wvu.FilterData" localSheetId="0" hidden="1">'2022'!$A$4:$DT$15</definedName>
    <definedName name="Z_E6E35B51_2B6C_4505_80DA_44E3E0129050_.wvu.FilterData" localSheetId="0" hidden="1">'2022'!$A$4:$DT$15</definedName>
    <definedName name="_xlnm.Print_Titles" localSheetId="0">'2022'!$A:$A</definedName>
  </definedNames>
  <calcPr calcId="162913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DO6" i="1" l="1"/>
  <c r="DP6" i="1" s="1"/>
  <c r="DO7" i="1"/>
  <c r="DP7" i="1" s="1"/>
  <c r="DO8" i="1"/>
  <c r="DP8" i="1" s="1"/>
  <c r="DO9" i="1"/>
  <c r="DP9" i="1" s="1"/>
  <c r="DO10" i="1"/>
  <c r="DP10" i="1" s="1"/>
  <c r="DO11" i="1"/>
  <c r="DP11" i="1" s="1"/>
  <c r="DO12" i="1"/>
  <c r="DP12" i="1" s="1"/>
  <c r="DO13" i="1"/>
  <c r="DP13" i="1" s="1"/>
  <c r="DO14" i="1"/>
  <c r="DP14" i="1" s="1"/>
  <c r="DO15" i="1"/>
  <c r="DP15" i="1" s="1"/>
  <c r="DO5" i="1"/>
  <c r="DP5" i="1" s="1"/>
  <c r="AG15" i="1" l="1"/>
  <c r="CR6" i="1"/>
  <c r="CR7" i="1"/>
  <c r="CR8" i="1"/>
  <c r="CR9" i="1"/>
  <c r="CR10" i="1"/>
  <c r="CR11" i="1"/>
  <c r="CR12" i="1"/>
  <c r="CR13" i="1"/>
  <c r="CR14" i="1"/>
  <c r="CR15" i="1"/>
  <c r="CR5" i="1"/>
  <c r="CP6" i="1"/>
  <c r="CP7" i="1"/>
  <c r="CP8" i="1"/>
  <c r="CP9" i="1"/>
  <c r="CP10" i="1"/>
  <c r="CP11" i="1"/>
  <c r="CP12" i="1"/>
  <c r="CP13" i="1"/>
  <c r="CP14" i="1"/>
  <c r="CP15" i="1"/>
  <c r="CP5" i="1"/>
  <c r="AZ10" i="1"/>
  <c r="DD11" i="1"/>
  <c r="AZ5" i="1" l="1"/>
  <c r="AZ6" i="1"/>
  <c r="AZ7" i="1"/>
  <c r="AZ8" i="1"/>
  <c r="AZ9" i="1"/>
  <c r="AZ11" i="1"/>
  <c r="AZ12" i="1"/>
  <c r="AZ13" i="1"/>
  <c r="AZ14" i="1"/>
  <c r="AZ15" i="1"/>
  <c r="CN9" i="1" l="1"/>
  <c r="BC9" i="1" l="1"/>
  <c r="BD9" i="1" s="1"/>
  <c r="CW5" i="1"/>
  <c r="CX5" i="1" s="1"/>
  <c r="BC6" i="1"/>
  <c r="BD6" i="1" s="1"/>
  <c r="BG6" i="1"/>
  <c r="BH6" i="1" s="1"/>
  <c r="DL6" i="1"/>
  <c r="DL7" i="1"/>
  <c r="DL8" i="1"/>
  <c r="DL9" i="1"/>
  <c r="DL10" i="1"/>
  <c r="DL11" i="1"/>
  <c r="DL12" i="1"/>
  <c r="DL13" i="1"/>
  <c r="DL14" i="1"/>
  <c r="DL15" i="1"/>
  <c r="DL5" i="1"/>
  <c r="CF8" i="1"/>
  <c r="CF9" i="1"/>
  <c r="CF10" i="1"/>
  <c r="CF11" i="1"/>
  <c r="CF12" i="1"/>
  <c r="CF13" i="1"/>
  <c r="CF14" i="1"/>
  <c r="CF15" i="1"/>
  <c r="CF6" i="1"/>
  <c r="CF7" i="1"/>
  <c r="CF5" i="1"/>
  <c r="CD8" i="1"/>
  <c r="CD9" i="1"/>
  <c r="CD10" i="1"/>
  <c r="CD11" i="1"/>
  <c r="CD12" i="1"/>
  <c r="CD13" i="1"/>
  <c r="CD14" i="1"/>
  <c r="CD15" i="1"/>
  <c r="CD6" i="1"/>
  <c r="CD7" i="1"/>
  <c r="CD5" i="1"/>
  <c r="BC7" i="1"/>
  <c r="BD7" i="1" s="1"/>
  <c r="BC8" i="1"/>
  <c r="BD8" i="1" s="1"/>
  <c r="BC10" i="1"/>
  <c r="BD10" i="1" s="1"/>
  <c r="BC11" i="1"/>
  <c r="BD11" i="1" s="1"/>
  <c r="BC12" i="1"/>
  <c r="BD12" i="1" s="1"/>
  <c r="BC13" i="1"/>
  <c r="BD13" i="1" s="1"/>
  <c r="BC14" i="1"/>
  <c r="BD14" i="1" s="1"/>
  <c r="BC15" i="1"/>
  <c r="BD15" i="1" s="1"/>
  <c r="DK6" i="1" l="1"/>
  <c r="DK7" i="1"/>
  <c r="DK8" i="1"/>
  <c r="DK9" i="1"/>
  <c r="DK10" i="1"/>
  <c r="DK11" i="1"/>
  <c r="DK12" i="1"/>
  <c r="DK13" i="1"/>
  <c r="DK14" i="1"/>
  <c r="DK15" i="1"/>
  <c r="DK5" i="1"/>
  <c r="D6" i="1"/>
  <c r="D7" i="1"/>
  <c r="D8" i="1"/>
  <c r="D9" i="1"/>
  <c r="D10" i="1"/>
  <c r="D11" i="1"/>
  <c r="D12" i="1"/>
  <c r="D13" i="1"/>
  <c r="D14" i="1"/>
  <c r="D15" i="1"/>
  <c r="D5" i="1"/>
  <c r="EH6" i="1"/>
  <c r="EH7" i="1"/>
  <c r="EH8" i="1"/>
  <c r="EH9" i="1"/>
  <c r="EH10" i="1"/>
  <c r="EH11" i="1"/>
  <c r="EH12" i="1"/>
  <c r="EH13" i="1"/>
  <c r="EH14" i="1"/>
  <c r="EH15" i="1"/>
  <c r="EF6" i="1"/>
  <c r="EF7" i="1"/>
  <c r="EF8" i="1"/>
  <c r="EF9" i="1"/>
  <c r="EF10" i="1"/>
  <c r="EF11" i="1"/>
  <c r="EF12" i="1"/>
  <c r="EF13" i="1"/>
  <c r="EF14" i="1"/>
  <c r="EF15" i="1"/>
  <c r="ED6" i="1"/>
  <c r="ED7" i="1"/>
  <c r="ED8" i="1"/>
  <c r="ED9" i="1"/>
  <c r="ED10" i="1"/>
  <c r="ED11" i="1"/>
  <c r="ED12" i="1"/>
  <c r="ED13" i="1"/>
  <c r="ED14" i="1"/>
  <c r="ED15" i="1"/>
  <c r="EB6" i="1"/>
  <c r="EB7" i="1"/>
  <c r="EB8" i="1"/>
  <c r="EB9" i="1"/>
  <c r="EB10" i="1"/>
  <c r="EB11" i="1"/>
  <c r="EB12" i="1"/>
  <c r="EB13" i="1"/>
  <c r="EB14" i="1"/>
  <c r="EB15" i="1"/>
  <c r="DZ6" i="1"/>
  <c r="DZ7" i="1"/>
  <c r="DZ8" i="1"/>
  <c r="DZ9" i="1"/>
  <c r="DZ10" i="1"/>
  <c r="DZ11" i="1"/>
  <c r="DZ12" i="1"/>
  <c r="DZ13" i="1"/>
  <c r="DZ14" i="1"/>
  <c r="DZ15" i="1"/>
  <c r="DX6" i="1"/>
  <c r="DX7" i="1"/>
  <c r="DX8" i="1"/>
  <c r="DX9" i="1"/>
  <c r="DX10" i="1"/>
  <c r="DX11" i="1"/>
  <c r="DX12" i="1"/>
  <c r="DX13" i="1"/>
  <c r="DX14" i="1"/>
  <c r="DX15" i="1"/>
  <c r="DV6" i="1"/>
  <c r="DV7" i="1"/>
  <c r="DV8" i="1"/>
  <c r="DV9" i="1"/>
  <c r="DV10" i="1"/>
  <c r="DV11" i="1"/>
  <c r="DV12" i="1"/>
  <c r="DV13" i="1"/>
  <c r="DV14" i="1"/>
  <c r="DV15" i="1"/>
  <c r="DT6" i="1"/>
  <c r="DT7" i="1"/>
  <c r="DT8" i="1"/>
  <c r="DT9" i="1"/>
  <c r="DT10" i="1"/>
  <c r="DT11" i="1"/>
  <c r="DT12" i="1"/>
  <c r="DT13" i="1"/>
  <c r="DT14" i="1"/>
  <c r="DT15" i="1"/>
  <c r="DR6" i="1"/>
  <c r="DR7" i="1"/>
  <c r="DR8" i="1"/>
  <c r="DR9" i="1"/>
  <c r="DR10" i="1"/>
  <c r="DR11" i="1"/>
  <c r="DR12" i="1"/>
  <c r="DR13" i="1"/>
  <c r="DR14" i="1"/>
  <c r="DR15" i="1"/>
  <c r="DH6" i="1"/>
  <c r="DI6" i="1" s="1"/>
  <c r="DH7" i="1"/>
  <c r="DI7" i="1" s="1"/>
  <c r="DH8" i="1"/>
  <c r="DI8" i="1" s="1"/>
  <c r="DH9" i="1"/>
  <c r="DI9" i="1" s="1"/>
  <c r="DH10" i="1"/>
  <c r="DI10" i="1" s="1"/>
  <c r="DH11" i="1"/>
  <c r="DI11" i="1" s="1"/>
  <c r="DH12" i="1"/>
  <c r="DI12" i="1" s="1"/>
  <c r="DH13" i="1"/>
  <c r="DI13" i="1" s="1"/>
  <c r="DH14" i="1"/>
  <c r="DI14" i="1" s="1"/>
  <c r="DH15" i="1"/>
  <c r="DI15" i="1" s="1"/>
  <c r="DD6" i="1"/>
  <c r="DE6" i="1" s="1"/>
  <c r="DD7" i="1"/>
  <c r="DE7" i="1" s="1"/>
  <c r="DD8" i="1"/>
  <c r="DE8" i="1" s="1"/>
  <c r="DD9" i="1"/>
  <c r="DE9" i="1" s="1"/>
  <c r="DD10" i="1"/>
  <c r="DE10" i="1" s="1"/>
  <c r="DE11" i="1"/>
  <c r="DD12" i="1"/>
  <c r="DE12" i="1" s="1"/>
  <c r="DD13" i="1"/>
  <c r="DE13" i="1" s="1"/>
  <c r="DD14" i="1"/>
  <c r="DE14" i="1" s="1"/>
  <c r="DD15" i="1"/>
  <c r="DE15" i="1" s="1"/>
  <c r="CN6" i="1"/>
  <c r="CN7" i="1"/>
  <c r="CN8" i="1"/>
  <c r="CN10" i="1"/>
  <c r="CN11" i="1"/>
  <c r="CN12" i="1"/>
  <c r="CN13" i="1"/>
  <c r="CN14" i="1"/>
  <c r="CN15" i="1"/>
  <c r="CL6" i="1"/>
  <c r="CL7" i="1"/>
  <c r="CL8" i="1"/>
  <c r="CL9" i="1"/>
  <c r="CL10" i="1"/>
  <c r="CL11" i="1"/>
  <c r="CL12" i="1"/>
  <c r="CL13" i="1"/>
  <c r="CL14" i="1"/>
  <c r="CK6" i="1"/>
  <c r="CK7" i="1"/>
  <c r="CK8" i="1"/>
  <c r="CK9" i="1"/>
  <c r="CK10" i="1"/>
  <c r="CK11" i="1"/>
  <c r="CK12" i="1"/>
  <c r="CK13" i="1"/>
  <c r="CK14" i="1"/>
  <c r="CK15" i="1"/>
  <c r="CL15" i="1" s="1"/>
  <c r="BV6" i="1"/>
  <c r="BV7" i="1"/>
  <c r="BV8" i="1"/>
  <c r="BV9" i="1"/>
  <c r="BV10" i="1"/>
  <c r="BV11" i="1"/>
  <c r="BV12" i="1"/>
  <c r="BV13" i="1"/>
  <c r="BV14" i="1"/>
  <c r="BV15" i="1"/>
  <c r="BS6" i="1"/>
  <c r="BT6" i="1" s="1"/>
  <c r="BS7" i="1"/>
  <c r="BT7" i="1" s="1"/>
  <c r="BS8" i="1"/>
  <c r="BT8" i="1" s="1"/>
  <c r="BS9" i="1"/>
  <c r="BT9" i="1" s="1"/>
  <c r="BS10" i="1"/>
  <c r="BT10" i="1" s="1"/>
  <c r="BS11" i="1"/>
  <c r="BT11" i="1" s="1"/>
  <c r="BS12" i="1"/>
  <c r="BT12" i="1" s="1"/>
  <c r="BS13" i="1"/>
  <c r="BT13" i="1" s="1"/>
  <c r="BS14" i="1"/>
  <c r="BT14" i="1" s="1"/>
  <c r="BS15" i="1"/>
  <c r="BT15" i="1" s="1"/>
  <c r="AQ6" i="1"/>
  <c r="AQ7" i="1"/>
  <c r="AQ8" i="1"/>
  <c r="AQ9" i="1"/>
  <c r="AQ10" i="1"/>
  <c r="AQ11" i="1"/>
  <c r="AQ12" i="1"/>
  <c r="AQ13" i="1"/>
  <c r="AQ14" i="1"/>
  <c r="AQ15" i="1"/>
  <c r="AI6" i="1"/>
  <c r="AI7" i="1"/>
  <c r="AI8" i="1"/>
  <c r="AI9" i="1"/>
  <c r="AI10" i="1"/>
  <c r="AI11" i="1"/>
  <c r="AI12" i="1"/>
  <c r="AI13" i="1"/>
  <c r="AI14" i="1"/>
  <c r="AI15" i="1"/>
  <c r="W6" i="1"/>
  <c r="W7" i="1"/>
  <c r="W8" i="1"/>
  <c r="W9" i="1"/>
  <c r="W10" i="1"/>
  <c r="W11" i="1"/>
  <c r="W12" i="1"/>
  <c r="W13" i="1"/>
  <c r="W14" i="1"/>
  <c r="W15" i="1"/>
  <c r="CW12" i="1"/>
  <c r="CX12" i="1" s="1"/>
  <c r="AQ5" i="1"/>
  <c r="BS5" i="1"/>
  <c r="BT5" i="1" s="1"/>
  <c r="DX5" i="1"/>
  <c r="DH5" i="1"/>
  <c r="DI5" i="1" s="1"/>
  <c r="CW7" i="1"/>
  <c r="CX7" i="1" s="1"/>
  <c r="FA15" i="2"/>
  <c r="EY15" i="2"/>
  <c r="EW15" i="2"/>
  <c r="EU15" i="2"/>
  <c r="ES15" i="2"/>
  <c r="EQ15" i="2"/>
  <c r="EO15" i="2"/>
  <c r="EM15" i="2"/>
  <c r="EK15" i="2"/>
  <c r="EI15" i="2"/>
  <c r="EG15" i="2"/>
  <c r="EE15" i="2"/>
  <c r="EC15" i="2"/>
  <c r="DZ15" i="2"/>
  <c r="DV15" i="2"/>
  <c r="DR15" i="2"/>
  <c r="DS15" i="2"/>
  <c r="DJ15" i="2"/>
  <c r="DG15" i="2"/>
  <c r="DE15" i="2"/>
  <c r="DB15" i="2"/>
  <c r="DC15" i="2" s="1"/>
  <c r="CV15" i="2"/>
  <c r="CW15" i="2" s="1"/>
  <c r="CP15" i="2"/>
  <c r="CQ15" i="2" s="1"/>
  <c r="CK15" i="2"/>
  <c r="CH15" i="2"/>
  <c r="CC15" i="2"/>
  <c r="BV15" i="2"/>
  <c r="BQ15" i="2"/>
  <c r="BL15" i="2"/>
  <c r="BM15" i="2"/>
  <c r="BH15" i="2"/>
  <c r="BI15" i="2"/>
  <c r="BC15" i="2"/>
  <c r="BE15" i="2"/>
  <c r="AS15" i="2"/>
  <c r="AU15" i="2"/>
  <c r="AN15" i="2"/>
  <c r="AP15" i="2"/>
  <c r="AK15" i="2"/>
  <c r="AI15" i="2"/>
  <c r="AG15" i="2"/>
  <c r="AA15" i="2"/>
  <c r="AC15" i="2" s="1"/>
  <c r="W15" i="2"/>
  <c r="U15" i="2"/>
  <c r="P15" i="2"/>
  <c r="R15" i="2" s="1"/>
  <c r="I15" i="2"/>
  <c r="K15" i="2" s="1"/>
  <c r="FB15" i="2" s="1"/>
  <c r="FA14" i="2"/>
  <c r="EY14" i="2"/>
  <c r="EW14" i="2"/>
  <c r="EU14" i="2"/>
  <c r="ES14" i="2"/>
  <c r="EQ14" i="2"/>
  <c r="EO14" i="2"/>
  <c r="EM14" i="2"/>
  <c r="EK14" i="2"/>
  <c r="EI14" i="2"/>
  <c r="EG14" i="2"/>
  <c r="EE14" i="2"/>
  <c r="EC14" i="2"/>
  <c r="DZ14" i="2"/>
  <c r="DV14" i="2"/>
  <c r="DR14" i="2"/>
  <c r="DS14" i="2" s="1"/>
  <c r="DJ14" i="2"/>
  <c r="DG14" i="2"/>
  <c r="DE14" i="2"/>
  <c r="DC14" i="2"/>
  <c r="DB14" i="2"/>
  <c r="CW14" i="2"/>
  <c r="CV14" i="2"/>
  <c r="CP14" i="2"/>
  <c r="CQ14" i="2"/>
  <c r="CK14" i="2"/>
  <c r="CH14" i="2"/>
  <c r="CC14" i="2"/>
  <c r="BV14" i="2"/>
  <c r="BW14" i="2" s="1"/>
  <c r="BP14" i="2"/>
  <c r="BQ14" i="2" s="1"/>
  <c r="BL14" i="2"/>
  <c r="BM14" i="2" s="1"/>
  <c r="BH14" i="2"/>
  <c r="BI14" i="2" s="1"/>
  <c r="BC14" i="2"/>
  <c r="BE14" i="2" s="1"/>
  <c r="AX14" i="2"/>
  <c r="AS14" i="2"/>
  <c r="AU14" i="2"/>
  <c r="AN14" i="2"/>
  <c r="AP14" i="2"/>
  <c r="AK14" i="2"/>
  <c r="AI14" i="2"/>
  <c r="AG14" i="2"/>
  <c r="AA14" i="2"/>
  <c r="AC14" i="2" s="1"/>
  <c r="W14" i="2"/>
  <c r="U14" i="2"/>
  <c r="P14" i="2"/>
  <c r="R14" i="2" s="1"/>
  <c r="I14" i="2"/>
  <c r="K14" i="2" s="1"/>
  <c r="FB14" i="2" s="1"/>
  <c r="FA13" i="2"/>
  <c r="EY13" i="2"/>
  <c r="EW13" i="2"/>
  <c r="EU13" i="2"/>
  <c r="ES13" i="2"/>
  <c r="EQ13" i="2"/>
  <c r="EO13" i="2"/>
  <c r="EM13" i="2"/>
  <c r="EK13" i="2"/>
  <c r="EI13" i="2"/>
  <c r="EG13" i="2"/>
  <c r="EE13" i="2"/>
  <c r="EC13" i="2"/>
  <c r="DZ13" i="2"/>
  <c r="DV13" i="2"/>
  <c r="DR13" i="2"/>
  <c r="DS13" i="2" s="1"/>
  <c r="DJ13" i="2"/>
  <c r="DG13" i="2"/>
  <c r="DE13" i="2"/>
  <c r="DB13" i="2"/>
  <c r="CW13" i="2"/>
  <c r="CV13" i="2"/>
  <c r="CP13" i="2"/>
  <c r="CQ13" i="2" s="1"/>
  <c r="CK13" i="2"/>
  <c r="CH13" i="2"/>
  <c r="CC13" i="2"/>
  <c r="BV13" i="2"/>
  <c r="BW13" i="2"/>
  <c r="BP13" i="2"/>
  <c r="BQ13" i="2"/>
  <c r="BL13" i="2"/>
  <c r="BM13" i="2"/>
  <c r="BH13" i="2"/>
  <c r="BI13" i="2"/>
  <c r="BC13" i="2"/>
  <c r="BE13" i="2"/>
  <c r="AX13" i="2"/>
  <c r="AS13" i="2"/>
  <c r="AU13" i="2" s="1"/>
  <c r="AN13" i="2"/>
  <c r="AP13" i="2" s="1"/>
  <c r="AK13" i="2"/>
  <c r="AI13" i="2"/>
  <c r="AG13" i="2"/>
  <c r="AA13" i="2"/>
  <c r="AC13" i="2"/>
  <c r="W13" i="2"/>
  <c r="U13" i="2"/>
  <c r="P13" i="2"/>
  <c r="R13" i="2"/>
  <c r="I13" i="2"/>
  <c r="K13" i="2"/>
  <c r="FB13" i="2" s="1"/>
  <c r="FA12" i="2"/>
  <c r="EY12" i="2"/>
  <c r="EW12" i="2"/>
  <c r="EU12" i="2"/>
  <c r="ES12" i="2"/>
  <c r="EQ12" i="2"/>
  <c r="EO12" i="2"/>
  <c r="EM12" i="2"/>
  <c r="EK12" i="2"/>
  <c r="EI12" i="2"/>
  <c r="EG12" i="2"/>
  <c r="EE12" i="2"/>
  <c r="EC12" i="2"/>
  <c r="DZ12" i="2"/>
  <c r="DV12" i="2"/>
  <c r="DR12" i="2"/>
  <c r="DS12" i="2"/>
  <c r="DJ12" i="2"/>
  <c r="DG12" i="2"/>
  <c r="DE12" i="2"/>
  <c r="DC12" i="2"/>
  <c r="DB12" i="2"/>
  <c r="CW12" i="2"/>
  <c r="CV12" i="2"/>
  <c r="CP12" i="2"/>
  <c r="CQ12" i="2" s="1"/>
  <c r="CK12" i="2"/>
  <c r="CH12" i="2"/>
  <c r="CC12" i="2"/>
  <c r="BV12" i="2"/>
  <c r="BW12" i="2"/>
  <c r="BP12" i="2"/>
  <c r="BQ12" i="2"/>
  <c r="BL12" i="2"/>
  <c r="BM12" i="2"/>
  <c r="BH12" i="2"/>
  <c r="BI12" i="2"/>
  <c r="BC12" i="2"/>
  <c r="BE12" i="2"/>
  <c r="AX12" i="2"/>
  <c r="AS12" i="2"/>
  <c r="AU12" i="2" s="1"/>
  <c r="AN12" i="2"/>
  <c r="AP12" i="2" s="1"/>
  <c r="AK12" i="2"/>
  <c r="AI12" i="2"/>
  <c r="AG12" i="2"/>
  <c r="AA12" i="2"/>
  <c r="AC12" i="2"/>
  <c r="W12" i="2"/>
  <c r="U12" i="2"/>
  <c r="P12" i="2"/>
  <c r="R12" i="2"/>
  <c r="I12" i="2"/>
  <c r="K12" i="2"/>
  <c r="FB12" i="2" s="1"/>
  <c r="FA11" i="2"/>
  <c r="EY11" i="2"/>
  <c r="EW11" i="2"/>
  <c r="EU11" i="2"/>
  <c r="ES11" i="2"/>
  <c r="EQ11" i="2"/>
  <c r="EO11" i="2"/>
  <c r="EM11" i="2"/>
  <c r="EK11" i="2"/>
  <c r="EI11" i="2"/>
  <c r="EG11" i="2"/>
  <c r="EE11" i="2"/>
  <c r="EC11" i="2"/>
  <c r="DZ11" i="2"/>
  <c r="DV11" i="2"/>
  <c r="DR11" i="2"/>
  <c r="DS11" i="2"/>
  <c r="DJ11" i="2"/>
  <c r="DG11" i="2"/>
  <c r="DC11" i="2"/>
  <c r="DB11" i="2"/>
  <c r="CW11" i="2"/>
  <c r="CV11" i="2"/>
  <c r="CP11" i="2"/>
  <c r="CQ11" i="2"/>
  <c r="CK11" i="2"/>
  <c r="CH11" i="2"/>
  <c r="CC11" i="2"/>
  <c r="BV11" i="2"/>
  <c r="BW11" i="2" s="1"/>
  <c r="BP11" i="2"/>
  <c r="BQ11" i="2" s="1"/>
  <c r="BL11" i="2"/>
  <c r="BM11" i="2" s="1"/>
  <c r="BH11" i="2"/>
  <c r="BI11" i="2" s="1"/>
  <c r="BC11" i="2"/>
  <c r="BE11" i="2" s="1"/>
  <c r="AS11" i="2"/>
  <c r="AU11" i="2" s="1"/>
  <c r="AN11" i="2"/>
  <c r="AP11" i="2" s="1"/>
  <c r="AK11" i="2"/>
  <c r="AI11" i="2"/>
  <c r="AG11" i="2"/>
  <c r="AA11" i="2"/>
  <c r="AC11" i="2"/>
  <c r="W11" i="2"/>
  <c r="U11" i="2"/>
  <c r="P11" i="2"/>
  <c r="R11" i="2"/>
  <c r="I11" i="2"/>
  <c r="K11" i="2"/>
  <c r="FB11" i="2" s="1"/>
  <c r="FA10" i="2"/>
  <c r="EY10" i="2"/>
  <c r="EW10" i="2"/>
  <c r="EU10" i="2"/>
  <c r="ES10" i="2"/>
  <c r="EQ10" i="2"/>
  <c r="EO10" i="2"/>
  <c r="EM10" i="2"/>
  <c r="EK10" i="2"/>
  <c r="EI10" i="2"/>
  <c r="EG10" i="2"/>
  <c r="EE10" i="2"/>
  <c r="EC10" i="2"/>
  <c r="DZ10" i="2"/>
  <c r="DV10" i="2"/>
  <c r="DR10" i="2"/>
  <c r="DS10" i="2"/>
  <c r="DJ10" i="2"/>
  <c r="DG10" i="2"/>
  <c r="DE10" i="2"/>
  <c r="DC10" i="2"/>
  <c r="DB10" i="2"/>
  <c r="CW10" i="2"/>
  <c r="CV10" i="2"/>
  <c r="CP10" i="2"/>
  <c r="CQ10" i="2" s="1"/>
  <c r="CK10" i="2"/>
  <c r="CH10" i="2"/>
  <c r="CC10" i="2"/>
  <c r="BV10" i="2"/>
  <c r="BW10" i="2"/>
  <c r="BP10" i="2"/>
  <c r="BQ10" i="2"/>
  <c r="BL10" i="2"/>
  <c r="BM10" i="2"/>
  <c r="BH10" i="2"/>
  <c r="BI10" i="2"/>
  <c r="BC10" i="2"/>
  <c r="BE10" i="2"/>
  <c r="AX10" i="2"/>
  <c r="AS10" i="2"/>
  <c r="AU10" i="2" s="1"/>
  <c r="AN10" i="2"/>
  <c r="AP10" i="2" s="1"/>
  <c r="AK10" i="2"/>
  <c r="AI10" i="2"/>
  <c r="AG10" i="2"/>
  <c r="AA10" i="2"/>
  <c r="AC10" i="2"/>
  <c r="W10" i="2"/>
  <c r="U10" i="2"/>
  <c r="P10" i="2"/>
  <c r="R10" i="2"/>
  <c r="I10" i="2"/>
  <c r="K10" i="2"/>
  <c r="FB10" i="2" s="1"/>
  <c r="FA9" i="2"/>
  <c r="EY9" i="2"/>
  <c r="EW9" i="2"/>
  <c r="EU9" i="2"/>
  <c r="ES9" i="2"/>
  <c r="EQ9" i="2"/>
  <c r="EO9" i="2"/>
  <c r="EM9" i="2"/>
  <c r="EK9" i="2"/>
  <c r="EI9" i="2"/>
  <c r="EG9" i="2"/>
  <c r="EE9" i="2"/>
  <c r="EC9" i="2"/>
  <c r="DZ9" i="2"/>
  <c r="DV9" i="2"/>
  <c r="DR9" i="2"/>
  <c r="DJ9" i="2"/>
  <c r="DG9" i="2"/>
  <c r="DE9" i="2"/>
  <c r="DC9" i="2"/>
  <c r="DB9" i="2"/>
  <c r="CW9" i="2"/>
  <c r="CV9" i="2"/>
  <c r="CP9" i="2"/>
  <c r="CQ9" i="2"/>
  <c r="CK9" i="2"/>
  <c r="CH9" i="2"/>
  <c r="CC9" i="2"/>
  <c r="BV9" i="2"/>
  <c r="BW9" i="2" s="1"/>
  <c r="BP9" i="2"/>
  <c r="BQ9" i="2" s="1"/>
  <c r="BL9" i="2"/>
  <c r="BM9" i="2" s="1"/>
  <c r="BH9" i="2"/>
  <c r="BI9" i="2" s="1"/>
  <c r="BC9" i="2"/>
  <c r="BE9" i="2" s="1"/>
  <c r="AX9" i="2"/>
  <c r="AS9" i="2"/>
  <c r="AU9" i="2"/>
  <c r="AN9" i="2"/>
  <c r="AP9" i="2"/>
  <c r="AK9" i="2"/>
  <c r="AI9" i="2"/>
  <c r="AG9" i="2"/>
  <c r="AA9" i="2"/>
  <c r="AC9" i="2" s="1"/>
  <c r="W9" i="2"/>
  <c r="U9" i="2"/>
  <c r="P9" i="2"/>
  <c r="R9" i="2" s="1"/>
  <c r="I9" i="2"/>
  <c r="K9" i="2" s="1"/>
  <c r="FB9" i="2" s="1"/>
  <c r="FA8" i="2"/>
  <c r="EY8" i="2"/>
  <c r="EW8" i="2"/>
  <c r="EU8" i="2"/>
  <c r="ES8" i="2"/>
  <c r="EQ8" i="2"/>
  <c r="EO8" i="2"/>
  <c r="EM8" i="2"/>
  <c r="EK8" i="2"/>
  <c r="EI8" i="2"/>
  <c r="EG8" i="2"/>
  <c r="EE8" i="2"/>
  <c r="EC8" i="2"/>
  <c r="DZ8" i="2"/>
  <c r="DV8" i="2"/>
  <c r="DR8" i="2"/>
  <c r="DS8" i="2" s="1"/>
  <c r="DJ8" i="2"/>
  <c r="DG8" i="2"/>
  <c r="DE8" i="2"/>
  <c r="DC8" i="2"/>
  <c r="DB8" i="2"/>
  <c r="CW8" i="2"/>
  <c r="CV8" i="2"/>
  <c r="CP8" i="2"/>
  <c r="CQ8" i="2"/>
  <c r="CK8" i="2"/>
  <c r="CH8" i="2"/>
  <c r="CC8" i="2"/>
  <c r="BV8" i="2"/>
  <c r="BW8" i="2" s="1"/>
  <c r="BP8" i="2"/>
  <c r="BQ8" i="2" s="1"/>
  <c r="BL8" i="2"/>
  <c r="BM8" i="2" s="1"/>
  <c r="BH8" i="2"/>
  <c r="BI8" i="2" s="1"/>
  <c r="BC8" i="2"/>
  <c r="BE8" i="2" s="1"/>
  <c r="AX8" i="2"/>
  <c r="AS8" i="2"/>
  <c r="AU8" i="2"/>
  <c r="AN8" i="2"/>
  <c r="AP8" i="2"/>
  <c r="AK8" i="2"/>
  <c r="AI8" i="2"/>
  <c r="AG8" i="2"/>
  <c r="AA8" i="2"/>
  <c r="AC8" i="2" s="1"/>
  <c r="W8" i="2"/>
  <c r="U8" i="2"/>
  <c r="P8" i="2"/>
  <c r="R8" i="2" s="1"/>
  <c r="I8" i="2"/>
  <c r="K8" i="2" s="1"/>
  <c r="FB8" i="2" s="1"/>
  <c r="FA7" i="2"/>
  <c r="EY7" i="2"/>
  <c r="EW7" i="2"/>
  <c r="EU7" i="2"/>
  <c r="ES7" i="2"/>
  <c r="EQ7" i="2"/>
  <c r="EO7" i="2"/>
  <c r="EM7" i="2"/>
  <c r="EK7" i="2"/>
  <c r="EI7" i="2"/>
  <c r="EG7" i="2"/>
  <c r="EE7" i="2"/>
  <c r="EC7" i="2"/>
  <c r="DZ7" i="2"/>
  <c r="DV7" i="2"/>
  <c r="DR7" i="2"/>
  <c r="DS7" i="2" s="1"/>
  <c r="DJ7" i="2"/>
  <c r="DG7" i="2"/>
  <c r="DE7" i="2"/>
  <c r="DC7" i="2"/>
  <c r="DB7" i="2"/>
  <c r="CW7" i="2"/>
  <c r="CV7" i="2"/>
  <c r="CP7" i="2"/>
  <c r="CQ7" i="2"/>
  <c r="CK7" i="2"/>
  <c r="CH7" i="2"/>
  <c r="CC7" i="2"/>
  <c r="BV7" i="2"/>
  <c r="BW7" i="2" s="1"/>
  <c r="BP7" i="2"/>
  <c r="BQ7" i="2" s="1"/>
  <c r="BL7" i="2"/>
  <c r="BM7" i="2" s="1"/>
  <c r="BH7" i="2"/>
  <c r="BI7" i="2" s="1"/>
  <c r="BC7" i="2"/>
  <c r="BE7" i="2" s="1"/>
  <c r="AS7" i="2"/>
  <c r="AU7" i="2" s="1"/>
  <c r="AN7" i="2"/>
  <c r="AP7" i="2" s="1"/>
  <c r="AK7" i="2"/>
  <c r="AI7" i="2"/>
  <c r="AG7" i="2"/>
  <c r="AA7" i="2"/>
  <c r="AC7" i="2"/>
  <c r="W7" i="2"/>
  <c r="U7" i="2"/>
  <c r="P7" i="2"/>
  <c r="R7" i="2"/>
  <c r="I7" i="2"/>
  <c r="K7" i="2"/>
  <c r="FB7" i="2" s="1"/>
  <c r="FA6" i="2"/>
  <c r="EY6" i="2"/>
  <c r="EW6" i="2"/>
  <c r="EU6" i="2"/>
  <c r="ES6" i="2"/>
  <c r="EQ6" i="2"/>
  <c r="EO6" i="2"/>
  <c r="EM6" i="2"/>
  <c r="EK6" i="2"/>
  <c r="EI6" i="2"/>
  <c r="EG6" i="2"/>
  <c r="EE6" i="2"/>
  <c r="EC6" i="2"/>
  <c r="DZ6" i="2"/>
  <c r="DV6" i="2"/>
  <c r="DR6" i="2"/>
  <c r="DS6" i="2"/>
  <c r="DJ6" i="2"/>
  <c r="DG6" i="2"/>
  <c r="DE6" i="2"/>
  <c r="DC6" i="2"/>
  <c r="DB6" i="2"/>
  <c r="CV6" i="2"/>
  <c r="CW6" i="2" s="1"/>
  <c r="CP6" i="2"/>
  <c r="CQ6" i="2" s="1"/>
  <c r="CK6" i="2"/>
  <c r="CH6" i="2"/>
  <c r="CC6" i="2"/>
  <c r="BV6" i="2"/>
  <c r="BW6" i="2"/>
  <c r="BP6" i="2"/>
  <c r="BQ6" i="2"/>
  <c r="BL6" i="2"/>
  <c r="BM6" i="2"/>
  <c r="BH6" i="2"/>
  <c r="BI6" i="2"/>
  <c r="BC6" i="2"/>
  <c r="BE6" i="2"/>
  <c r="AX6" i="2"/>
  <c r="AS6" i="2"/>
  <c r="AU6" i="2" s="1"/>
  <c r="AN6" i="2"/>
  <c r="AP6" i="2" s="1"/>
  <c r="AK6" i="2"/>
  <c r="AI6" i="2"/>
  <c r="AG6" i="2"/>
  <c r="AA6" i="2"/>
  <c r="AC6" i="2"/>
  <c r="W6" i="2"/>
  <c r="U6" i="2"/>
  <c r="P6" i="2"/>
  <c r="R6" i="2"/>
  <c r="I6" i="2"/>
  <c r="K6" i="2"/>
  <c r="FA5" i="2"/>
  <c r="EY5" i="2"/>
  <c r="EW5" i="2"/>
  <c r="EU5" i="2"/>
  <c r="ES5" i="2"/>
  <c r="EQ5" i="2"/>
  <c r="EO5" i="2"/>
  <c r="EM5" i="2"/>
  <c r="EK5" i="2"/>
  <c r="EI5" i="2"/>
  <c r="EG5" i="2"/>
  <c r="EE5" i="2"/>
  <c r="EC5" i="2"/>
  <c r="DZ5" i="2"/>
  <c r="DV5" i="2"/>
  <c r="DR5" i="2"/>
  <c r="DS5" i="2"/>
  <c r="DJ5" i="2"/>
  <c r="DG5" i="2"/>
  <c r="DE5" i="2"/>
  <c r="DC5" i="2"/>
  <c r="DB5" i="2"/>
  <c r="CV5" i="2"/>
  <c r="CW5" i="2" s="1"/>
  <c r="CP5" i="2"/>
  <c r="CQ5" i="2" s="1"/>
  <c r="CK5" i="2"/>
  <c r="CH5" i="2"/>
  <c r="CC5" i="2"/>
  <c r="BV5" i="2"/>
  <c r="BW5" i="2"/>
  <c r="BP5" i="2"/>
  <c r="BQ5" i="2"/>
  <c r="BL5" i="2"/>
  <c r="BM5" i="2"/>
  <c r="BH5" i="2"/>
  <c r="BI5" i="2"/>
  <c r="BC5" i="2"/>
  <c r="BE5" i="2"/>
  <c r="AX5" i="2"/>
  <c r="AS5" i="2"/>
  <c r="AU5" i="2" s="1"/>
  <c r="AN5" i="2"/>
  <c r="AP5" i="2" s="1"/>
  <c r="AK5" i="2"/>
  <c r="AI5" i="2"/>
  <c r="AG5" i="2"/>
  <c r="AA5" i="2"/>
  <c r="AC5" i="2"/>
  <c r="W5" i="2"/>
  <c r="U5" i="2"/>
  <c r="P5" i="2"/>
  <c r="R5" i="2"/>
  <c r="I5" i="2"/>
  <c r="K5" i="2"/>
  <c r="FB5" i="2" s="1"/>
  <c r="I15" i="1"/>
  <c r="K15" i="1" s="1"/>
  <c r="CK5" i="1"/>
  <c r="CW11" i="1"/>
  <c r="CX11" i="1" s="1"/>
  <c r="CW9" i="1"/>
  <c r="CX9" i="1" s="1"/>
  <c r="CW10" i="1"/>
  <c r="CX10" i="1" s="1"/>
  <c r="CW14" i="1"/>
  <c r="CX14" i="1" s="1"/>
  <c r="CW8" i="1"/>
  <c r="CX8" i="1" s="1"/>
  <c r="CW13" i="1"/>
  <c r="CX13" i="1" s="1"/>
  <c r="CW15" i="1"/>
  <c r="CX15" i="1" s="1"/>
  <c r="CW6" i="1"/>
  <c r="CX6" i="1" s="1"/>
  <c r="EH5" i="1"/>
  <c r="EF5" i="1"/>
  <c r="ED5" i="1"/>
  <c r="EB5" i="1"/>
  <c r="DZ5" i="1"/>
  <c r="DV5" i="1"/>
  <c r="I12" i="1"/>
  <c r="K12" i="1" s="1"/>
  <c r="P12" i="1"/>
  <c r="R12" i="1" s="1"/>
  <c r="AA12" i="1"/>
  <c r="AC12" i="1" s="1"/>
  <c r="AL12" i="1"/>
  <c r="AN12" i="1" s="1"/>
  <c r="AV12" i="1"/>
  <c r="AX12" i="1" s="1"/>
  <c r="BG12" i="1"/>
  <c r="BH12" i="1" s="1"/>
  <c r="I6" i="1"/>
  <c r="K6" i="1" s="1"/>
  <c r="P6" i="1"/>
  <c r="R6" i="1" s="1"/>
  <c r="AA6" i="1"/>
  <c r="AC6" i="1" s="1"/>
  <c r="AL6" i="1"/>
  <c r="AN6" i="1" s="1"/>
  <c r="AV6" i="1"/>
  <c r="AX6" i="1" s="1"/>
  <c r="I11" i="1"/>
  <c r="K11" i="1" s="1"/>
  <c r="P11" i="1"/>
  <c r="R11" i="1" s="1"/>
  <c r="AA11" i="1"/>
  <c r="AC11" i="1" s="1"/>
  <c r="AL11" i="1"/>
  <c r="AN11" i="1" s="1"/>
  <c r="AV11" i="1"/>
  <c r="AX11" i="1" s="1"/>
  <c r="BG11" i="1"/>
  <c r="BH11" i="1" s="1"/>
  <c r="I9" i="1"/>
  <c r="K9" i="1" s="1"/>
  <c r="P9" i="1"/>
  <c r="R9" i="1" s="1"/>
  <c r="AA9" i="1"/>
  <c r="AC9" i="1" s="1"/>
  <c r="AL9" i="1"/>
  <c r="AN9" i="1" s="1"/>
  <c r="AV9" i="1"/>
  <c r="AX9" i="1" s="1"/>
  <c r="BG9" i="1"/>
  <c r="BH9" i="1" s="1"/>
  <c r="I10" i="1"/>
  <c r="K10" i="1" s="1"/>
  <c r="P10" i="1"/>
  <c r="R10" i="1" s="1"/>
  <c r="AA10" i="1"/>
  <c r="AC10" i="1" s="1"/>
  <c r="AL10" i="1"/>
  <c r="AN10" i="1" s="1"/>
  <c r="AV10" i="1"/>
  <c r="AX10" i="1" s="1"/>
  <c r="BG10" i="1"/>
  <c r="BH10" i="1" s="1"/>
  <c r="I14" i="1"/>
  <c r="K14" i="1" s="1"/>
  <c r="P14" i="1"/>
  <c r="R14" i="1" s="1"/>
  <c r="AA14" i="1"/>
  <c r="AC14" i="1" s="1"/>
  <c r="AL14" i="1"/>
  <c r="AN14" i="1" s="1"/>
  <c r="AV14" i="1"/>
  <c r="AX14" i="1" s="1"/>
  <c r="BG14" i="1"/>
  <c r="BH14" i="1" s="1"/>
  <c r="I5" i="1"/>
  <c r="K5" i="1" s="1"/>
  <c r="P5" i="1"/>
  <c r="R5" i="1" s="1"/>
  <c r="W5" i="1"/>
  <c r="AA5" i="1"/>
  <c r="AC5" i="1" s="1"/>
  <c r="AI5" i="1"/>
  <c r="AL5" i="1"/>
  <c r="AN5" i="1" s="1"/>
  <c r="AV5" i="1"/>
  <c r="AX5" i="1"/>
  <c r="BC5" i="1"/>
  <c r="BD5" i="1" s="1"/>
  <c r="BG5" i="1"/>
  <c r="BV5" i="1"/>
  <c r="CL5" i="1"/>
  <c r="CN5" i="1"/>
  <c r="DD5" i="1"/>
  <c r="DE5" i="1" s="1"/>
  <c r="DR5" i="1"/>
  <c r="DT5" i="1"/>
  <c r="I8" i="1"/>
  <c r="K8" i="1" s="1"/>
  <c r="P8" i="1"/>
  <c r="R8" i="1" s="1"/>
  <c r="AA8" i="1"/>
  <c r="AC8" i="1" s="1"/>
  <c r="AL8" i="1"/>
  <c r="AN8" i="1" s="1"/>
  <c r="AV8" i="1"/>
  <c r="AX8" i="1" s="1"/>
  <c r="BG8" i="1"/>
  <c r="BH8" i="1" s="1"/>
  <c r="I13" i="1"/>
  <c r="K13" i="1" s="1"/>
  <c r="P13" i="1"/>
  <c r="R13" i="1" s="1"/>
  <c r="AA13" i="1"/>
  <c r="AC13" i="1" s="1"/>
  <c r="AL13" i="1"/>
  <c r="AN13" i="1" s="1"/>
  <c r="AV13" i="1"/>
  <c r="AX13" i="1" s="1"/>
  <c r="BG13" i="1"/>
  <c r="BH13" i="1" s="1"/>
  <c r="P15" i="1"/>
  <c r="R15" i="1" s="1"/>
  <c r="AA15" i="1"/>
  <c r="AC15" i="1" s="1"/>
  <c r="AL15" i="1"/>
  <c r="AV15" i="1"/>
  <c r="AX15" i="1" s="1"/>
  <c r="BG15" i="1"/>
  <c r="BH15" i="1" s="1"/>
  <c r="I7" i="1"/>
  <c r="K7" i="1" s="1"/>
  <c r="P7" i="1"/>
  <c r="R7" i="1" s="1"/>
  <c r="AA7" i="1"/>
  <c r="AC7" i="1" s="1"/>
  <c r="AL7" i="1"/>
  <c r="AN7" i="1" s="1"/>
  <c r="BG7" i="1"/>
  <c r="BH7" i="1" s="1"/>
  <c r="AV7" i="1"/>
  <c r="AX7" i="1" s="1"/>
  <c r="AG7" i="1"/>
  <c r="AG13" i="1"/>
  <c r="AG14" i="1"/>
  <c r="AG10" i="1"/>
  <c r="AG11" i="1"/>
  <c r="AG6" i="1"/>
  <c r="AG12" i="1"/>
  <c r="U8" i="1"/>
  <c r="U13" i="1"/>
  <c r="U7" i="1"/>
  <c r="U12" i="1"/>
  <c r="CA7" i="1"/>
  <c r="CA12" i="1"/>
  <c r="CB12" i="1" s="1"/>
  <c r="CA6" i="1"/>
  <c r="CA11" i="1"/>
  <c r="CA9" i="1"/>
  <c r="CA10" i="1"/>
  <c r="CA14" i="1"/>
  <c r="CA5" i="1"/>
  <c r="CB5" i="1" s="1"/>
  <c r="CA8" i="1"/>
  <c r="CA13" i="1"/>
  <c r="CB13" i="1" s="1"/>
  <c r="CA15" i="1"/>
  <c r="BN7" i="1"/>
  <c r="CB7" i="1"/>
  <c r="U9" i="1"/>
  <c r="AG9" i="1"/>
  <c r="BN9" i="1"/>
  <c r="CB9" i="1"/>
  <c r="U15" i="1"/>
  <c r="BN15" i="1"/>
  <c r="CB15" i="1"/>
  <c r="U6" i="1"/>
  <c r="BN6" i="1"/>
  <c r="CB6" i="1"/>
  <c r="BN13" i="1"/>
  <c r="U14" i="1"/>
  <c r="BN14" i="1"/>
  <c r="CB14" i="1"/>
  <c r="U10" i="1"/>
  <c r="BN10" i="1"/>
  <c r="CB10" i="1"/>
  <c r="AG8" i="1"/>
  <c r="BN8" i="1"/>
  <c r="CB8" i="1"/>
  <c r="U5" i="1"/>
  <c r="AG5" i="1"/>
  <c r="BN5" i="1"/>
  <c r="BN12" i="1"/>
  <c r="U11" i="1"/>
  <c r="BN11" i="1"/>
  <c r="CB11" i="1"/>
  <c r="EI15" i="1" l="1"/>
  <c r="EI7" i="1"/>
  <c r="FB6" i="2"/>
  <c r="EI6" i="1"/>
  <c r="EI13" i="1"/>
  <c r="EI12" i="1"/>
  <c r="EI10" i="1"/>
  <c r="EI11" i="1"/>
  <c r="EI9" i="1"/>
  <c r="EI14" i="1"/>
  <c r="EI8" i="1"/>
  <c r="EI5" i="1"/>
</calcChain>
</file>

<file path=xl/sharedStrings.xml><?xml version="1.0" encoding="utf-8"?>
<sst xmlns="http://schemas.openxmlformats.org/spreadsheetml/2006/main" count="793" uniqueCount="491">
  <si>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</si>
  <si>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</si>
  <si>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</si>
  <si>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</si>
  <si>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</si>
  <si>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</si>
  <si>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</si>
  <si>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</si>
  <si>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</si>
  <si>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</si>
  <si>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</si>
  <si>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</si>
  <si>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</si>
  <si>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</si>
  <si>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</si>
  <si>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</si>
  <si>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</si>
  <si>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</si>
  <si>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</si>
  <si>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</si>
  <si>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</si>
  <si>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</si>
  <si>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</si>
  <si>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</si>
  <si>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</si>
  <si>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</si>
  <si>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</si>
  <si>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</si>
  <si>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</si>
  <si>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</si>
  <si>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</si>
  <si>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</si>
  <si>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</si>
  <si>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</si>
  <si>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</si>
  <si>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</si>
  <si>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</si>
  <si>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</si>
  <si>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</si>
  <si>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</si>
  <si>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</si>
  <si>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</si>
  <si>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</si>
  <si>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</si>
  <si>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</si>
  <si>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</si>
  <si>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</si>
  <si>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</si>
  <si>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</si>
  <si>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</si>
  <si>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</si>
  <si>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</si>
  <si>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</si>
  <si>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</si>
  <si>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</si>
  <si>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</si>
  <si>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</si>
  <si>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</si>
  <si>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</si>
  <si>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</si>
  <si>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</si>
  <si>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</si>
  <si>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</si>
  <si>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</si>
  <si>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</si>
  <si>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</si>
  <si>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</si>
  <si>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</si>
  <si>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</si>
  <si>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</si>
  <si>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</si>
  <si>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</si>
  <si>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</si>
  <si>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</si>
  <si>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</si>
  <si>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</si>
  <si>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</si>
  <si>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</si>
  <si>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</si>
  <si>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</si>
  <si>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</si>
  <si>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</si>
  <si>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</si>
  <si>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</si>
  <si>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</si>
  <si>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</si>
  <si>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</si>
  <si>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</si>
  <si>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</si>
  <si>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</si>
  <si>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</si>
  <si>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</si>
  <si>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</si>
  <si>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</si>
  <si>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</si>
  <si>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</si>
  <si>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</si>
  <si>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</si>
  <si>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</si>
  <si>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</si>
  <si>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</si>
  <si>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</si>
  <si>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</si>
  <si>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</si>
  <si>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</si>
  <si>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</si>
  <si>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</si>
  <si>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</si>
  <si>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</si>
  <si>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</si>
  <si>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</si>
  <si>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</si>
  <si>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</si>
  <si>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</si>
  <si>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</si>
  <si>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</si>
  <si>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</si>
  <si>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</si>
  <si>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</si>
  <si>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</si>
  <si>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</si>
  <si>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</si>
  <si>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</si>
  <si>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</si>
  <si>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</si>
  <si>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</si>
  <si>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</si>
  <si>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</si>
  <si>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</si>
  <si>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</si>
  <si>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</si>
  <si>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</si>
  <si>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</si>
  <si>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</si>
  <si>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</si>
  <si>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</si>
  <si>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</si>
  <si>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</si>
  <si>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</si>
  <si>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</si>
  <si>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</si>
  <si>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</si>
  <si>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</si>
  <si>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</si>
  <si>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</si>
  <si>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</si>
  <si>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</si>
  <si>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</si>
  <si>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</si>
  <si>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</si>
  <si>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</si>
  <si>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</si>
  <si>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</si>
  <si>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</si>
  <si>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</si>
  <si>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</si>
  <si>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</si>
  <si>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</si>
  <si>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</si>
  <si>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</si>
  <si>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</si>
  <si>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</si>
  <si>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</si>
  <si>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</si>
  <si>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</si>
  <si>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</si>
  <si>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</si>
  <si>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</si>
  <si>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</si>
  <si>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</si>
  <si>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</si>
  <si>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</si>
  <si>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</si>
  <si>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</si>
  <si>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</si>
  <si>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</si>
  <si>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</si>
  <si>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</si>
  <si>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</si>
  <si>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</si>
  <si>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</si>
  <si>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</si>
  <si>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</si>
  <si>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</si>
  <si>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</si>
  <si>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</si>
  <si>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</si>
  <si>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</si>
  <si>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</si>
  <si>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</si>
  <si>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</si>
  <si>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</si>
  <si>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</si>
  <si>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</si>
  <si>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</si>
  <si>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</si>
  <si>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</si>
  <si>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</si>
  <si>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</si>
  <si>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</si>
  <si>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</si>
  <si>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</si>
  <si>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</si>
  <si>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</si>
  <si>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</si>
  <si>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</si>
  <si>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</si>
  <si>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</si>
  <si>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</si>
  <si>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</si>
  <si>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</si>
  <si>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</si>
  <si>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</si>
  <si>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</si>
  <si>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</si>
  <si>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</si>
  <si>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</si>
  <si>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</si>
  <si>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</si>
  <si>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</si>
  <si>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</si>
  <si>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</si>
  <si>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</si>
  <si>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</si>
  <si>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</si>
  <si>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</si>
  <si>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</si>
  <si>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</si>
  <si>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</si>
  <si>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</si>
  <si>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</si>
  <si>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</si>
  <si>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</si>
  <si>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</si>
  <si>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</si>
  <si>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</si>
  <si>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</si>
  <si>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</si>
  <si>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</si>
  <si>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</si>
  <si>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</si>
  <si>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</si>
  <si>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</si>
  <si>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</si>
  <si>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</si>
  <si>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</si>
  <si>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</si>
  <si>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</si>
  <si>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</si>
  <si>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</si>
  <si>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</si>
  <si>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</si>
  <si>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</si>
  <si>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</si>
  <si>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</si>
  <si>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</si>
  <si>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</si>
  <si>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</si>
  <si>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</si>
  <si>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</si>
  <si>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</si>
  <si>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</si>
  <si>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</si>
  <si>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</si>
  <si>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</si>
  <si>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</si>
  <si>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</si>
  <si>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Бальная оценка        (0,5;0)</t>
  </si>
  <si>
    <t>Бальная оценка        (1; -1)</t>
  </si>
  <si>
    <t>07.11.2005 №2</t>
  </si>
  <si>
    <t>17.06.2011 №265</t>
  </si>
  <si>
    <t>04.03.2013 №18</t>
  </si>
  <si>
    <t>03.03.2010 №76</t>
  </si>
  <si>
    <t>03.04.2013 №26</t>
  </si>
  <si>
    <t>21.11.2013 №556</t>
  </si>
  <si>
    <t>05.11.2013 №89</t>
  </si>
  <si>
    <t>10.12.2012 №42-р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</si>
  <si>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</si>
  <si>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t>Бальная оценка                    -01, если установлен  несвоевременного и 
 неполного использования межбюджетных трансфертов</t>
  </si>
  <si>
    <t xml:space="preserve">Бальная оценка                           -1, если срок возврата  не соблюден
</t>
  </si>
  <si>
    <t>Бальная оценка               ( 1)</t>
  </si>
  <si>
    <t>Бальная оценка                если &gt;0,                   то =  -1</t>
  </si>
  <si>
    <t>Бальная оценка            (1 или 0)</t>
  </si>
  <si>
    <t>27.10.2014 № 58</t>
  </si>
  <si>
    <t>25.12.2013 № 75</t>
  </si>
  <si>
    <t>28.05.2014 № 31</t>
  </si>
  <si>
    <t>12.09 2014 № 51</t>
  </si>
  <si>
    <t>11.09.2014 № 50</t>
  </si>
  <si>
    <t>11.11.2016 № 89</t>
  </si>
  <si>
    <t>16.02.2016 № 4</t>
  </si>
  <si>
    <t>01.11.2017 № 48</t>
  </si>
  <si>
    <t>01.11.2017 № 68</t>
  </si>
  <si>
    <t>08.11.2005 № 2</t>
  </si>
  <si>
    <t>01.03.2017 № 13</t>
  </si>
  <si>
    <t>09.11.2015 № 32</t>
  </si>
  <si>
    <t>17.06.2011 № 265</t>
  </si>
  <si>
    <t>≤1</t>
  </si>
  <si>
    <t>09.01.2019 № 1</t>
  </si>
  <si>
    <t>01.11.2017 № 26</t>
  </si>
  <si>
    <t>23.10.2017 № 82</t>
  </si>
  <si>
    <t>18.01.2019 № 1</t>
  </si>
  <si>
    <t>19.03.2012 № 22/1</t>
  </si>
  <si>
    <t xml:space="preserve">П 2 "Соблюдение требований статьи 92.1 Бюджетного кодекса Российской Федерации по предельному объему дефицита бюджета поселения </t>
  </si>
  <si>
    <t xml:space="preserve">П3 Соблюдение требований статьи 107 Бюджетного кодекса Российской Федерации по предельному объему муниципального долга </t>
  </si>
  <si>
    <t xml:space="preserve">П4 Соблюдение верхнего предела муниципального долга, установленного решением о бюджете на соответствующий финансовый год                        </t>
  </si>
  <si>
    <t xml:space="preserve">П5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</si>
  <si>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r>
      <t xml:space="preserve">П6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</si>
  <si>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П7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</si>
  <si>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 xml:space="preserve">П8 Количество изменений, внесенных в решение о бюджете </t>
  </si>
  <si>
    <t xml:space="preserve">П9 Наличие просроченной задолженности по исполнению долговых обязательств </t>
  </si>
  <si>
    <t>П10 Своевременность предоставления бюджетной отчётности по перечню форм, входящих в состав месячной, квартальной и годовой отчётности</t>
  </si>
  <si>
    <t>П11 Удельный вес расходов бюджета, формируемых в рамках муниципальных программ, в общем объеме расходов бюджета поселения</t>
  </si>
  <si>
    <t xml:space="preserve">П12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</si>
  <si>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 xml:space="preserve">П13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</si>
  <si>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П14 Наличие просроченной кредиторской задолженности                         </t>
  </si>
  <si>
    <t>П15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</si>
  <si>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П16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</si>
  <si>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 xml:space="preserve">П17 Динамика долговой нагрузки бюджета                                                                                                          </t>
  </si>
  <si>
    <t>П21 Составление проекта бюджета на очередной финансовый год и плановый период</t>
  </si>
  <si>
    <t>П22 Наличие фактов отказа в санкционировании оплаты денежных обязательств</t>
  </si>
  <si>
    <t>П23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</si>
  <si>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П24 Динамика задолженности по налоговым и неналоговым платежам в бюджеты городского и сельских поселений</t>
  </si>
  <si>
    <t>П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</si>
  <si>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 xml:space="preserve">П21 МПА, устанавливающий порядок разработки, реализации и оценки эффективности реализации муниципальных программ </t>
  </si>
  <si>
    <t xml:space="preserve">П22 МПА, содержащий порядок  проведения публичных слушаний по проекту бюджета </t>
  </si>
  <si>
    <t>П24 МПА, устанавливающий порядок и сроки составления проекта бюджета поселения</t>
  </si>
  <si>
    <t>П23 МПА о проведении публичных слушаний по отчету об исполнении бюджета за отчетный год</t>
  </si>
  <si>
    <t>П25 МПА, устанавливающий порядок составления бюджетной отчётности</t>
  </si>
  <si>
    <t>П26 МПА, устанавливающий порядок составления, утверждения и ведения бюджетных смет</t>
  </si>
  <si>
    <t>П27 МПА, устанавливающий методику планирования бюджетных ассигновавний</t>
  </si>
  <si>
    <t>П28 МПА, устанавливающий порядок применения целевых статей и видов расходов бюджета</t>
  </si>
  <si>
    <t>П29 МПА, устанавливающий порядок составления и ведения кассового плана</t>
  </si>
  <si>
    <t>А - составление планового реестра расходных обязательств</t>
  </si>
  <si>
    <t>Б - составление уточнённого реестра расходных обязательств</t>
  </si>
  <si>
    <t>П 1 Соблюдение требований статьи 87 Бюджетного кодекса Российской Федерации по ведению реестра расходных обязательств</t>
  </si>
  <si>
    <t>А- фактический размер дефицита бюджета поселения на конец отчетного периода</t>
  </si>
  <si>
    <t xml:space="preserve">Д– фактический объем доходов бюджета </t>
  </si>
  <si>
    <t xml:space="preserve">Г – фактический объем безвозмездных поступлений  </t>
  </si>
  <si>
    <t xml:space="preserve">Н - фактическое поступление налоговых доходов по дополнительным нормативам отчислений </t>
  </si>
  <si>
    <t>А - фактический объем муниципального долга</t>
  </si>
  <si>
    <t xml:space="preserve">Б – уточненный годовой план доходов бюджета на конец </t>
  </si>
  <si>
    <t xml:space="preserve">B – уточненный годовой план безвозмездных поступлений </t>
  </si>
  <si>
    <t>Н - уточненный годовой план налоговых доходов по дополнительным нормативам отчислений</t>
  </si>
  <si>
    <t>А- фактический объем муниципального долга поселения на конец отчетного года</t>
  </si>
  <si>
    <t>B – верхний предел муниципального долга , установленный решением о бюджете на соответствующий финансовый год</t>
  </si>
  <si>
    <t>А- фактический объем расходов на обслуживание муниципального долга поселения на конец отчетного периода</t>
  </si>
  <si>
    <t>Б – фактический объем расходов бюджета поселения на конец отчетного периода</t>
  </si>
  <si>
    <t>А- фактический объем заимствований  поселения в отчетном периоде</t>
  </si>
  <si>
    <t>Б – размер дефицита местного бюджета на конец отчетного периода поселения</t>
  </si>
  <si>
    <t xml:space="preserve">B – сумма, направляемая в отчетном периоде на погашение долговых обязательств поселения </t>
  </si>
  <si>
    <t>А - уточненный план расходов на содержание органов местного самоуправления  поселения на конец отчетного периода</t>
  </si>
  <si>
    <t xml:space="preserve">Б – утвержденный Правительством области норматив формирования расходов на содержание органов местного самоуправления  поселения </t>
  </si>
  <si>
    <t xml:space="preserve">А - количество изменений, внесенных в отчетном периоде в бюджет  поселения в в соответствии с решением о бюджете на соответствующий финансовый год </t>
  </si>
  <si>
    <t>А – просроченная задолженность по ценным бумагам  поселения на конец отчетного периода</t>
  </si>
  <si>
    <t>Б - просроченная задолженность по бюджетным кредитам, привлеченным в местный бюджет поселением, на конец отчетного периода;</t>
  </si>
  <si>
    <t>B - просроченная задолженность по кредитам, полученным поселением от кредитных организаций, на конец отчетного периода</t>
  </si>
  <si>
    <t>Д - просроченная задолженность по гарантиям поселения на конец отчетного периода</t>
  </si>
  <si>
    <t>А – наличие фактов нарушения сроков представления бюджетной отчётности поселением</t>
  </si>
  <si>
    <t>А – исполнение бюджета  поселения по расходам, формируемым в рамках муниципальных программ на конец отчетного периода</t>
  </si>
  <si>
    <t xml:space="preserve">Б – исполнение бюджета по расходам на конец отчетного периода, </t>
  </si>
  <si>
    <t>А – фактические поступления по    неналоговым доходам в поселении</t>
  </si>
  <si>
    <t>Б – уточненный план по неналоговым доходам в поселении за год</t>
  </si>
  <si>
    <t>А4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</si>
  <si>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</si>
  <si>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</si>
  <si>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</si>
  <si>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А – объем просроченной кредиторской задолженности в поселении на конец отчетного периода</t>
  </si>
  <si>
    <t>A - своевременное и полное использование межбюджетных трансфертов поселением, предоставляемых из бюджета муниципального района бюджетам поселений</t>
  </si>
  <si>
    <t>A  -  возврат в установленный срок в областной бюджет остатков целевых средств, полученных и не использованных поселением в отчетном году</t>
  </si>
  <si>
    <t xml:space="preserve">А1 – объем муниципального долга на конец
 отчетного периода текущего финансового года 
</t>
  </si>
  <si>
    <t>В1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</si>
  <si>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>А2 – объем муниципального долга на конец года, предшествующего отчетному</t>
  </si>
  <si>
    <t>В2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</si>
  <si>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 xml:space="preserve">П18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правонарушений, выявленных органом внутреннего муниципального финансового контроля, по итогам года                                                </t>
  </si>
  <si>
    <t>А – наличие  установленных фактов нарушений в поселении</t>
  </si>
  <si>
    <t xml:space="preserve">П19 Наличие фактов неэффективного использования бюджетных средств, выявленных  органом внутреннего муниципального финансового контроля, по итогам года  </t>
  </si>
  <si>
    <t xml:space="preserve">А   - наличие установленных фактов нарушений в поселении  </t>
  </si>
  <si>
    <t>Бальная оценка          (0;-0,5)</t>
  </si>
  <si>
    <t>П20 Наличие фактов неправомерного использования бюджетных средств, выявленных  органом внутреннего муниципального финансового контроля, по итогам года</t>
  </si>
  <si>
    <t xml:space="preserve">А - наличие установленных фактов нарушений в поселении  </t>
  </si>
  <si>
    <t xml:space="preserve">А - принятие в текущем году проекта бюджета на три года  поселением
</t>
  </si>
  <si>
    <t>ПД  – количество платежных документов, возращенных отделом казначейского исполнения бюджета управления финансов по бюджету поселения по расходам</t>
  </si>
  <si>
    <t xml:space="preserve">ПД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поселения </t>
  </si>
  <si>
    <t>П –размещение в средствах массовой информации  поселения  проекта местного бюджета (+1)</t>
  </si>
  <si>
    <t>Б – размещение в средствах массовой информации  поселения решения об утверждении местного бюджета  на отчетный финансовый год (+1)</t>
  </si>
  <si>
    <t>О – размещение в средствах массовой информации поселения годового отчета об исполнении местного бюджета (+1)</t>
  </si>
  <si>
    <t>С – размещение в средствах массовой информации поселения ежеквартальных сведений о ходе исполнения местного  бюджета   (+1)</t>
  </si>
  <si>
    <t>Ч – размещение в средствах массовой информации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</si>
  <si>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А – задолженность по налоговым и неналоговым платежам на конец отчетного периода в поселении</t>
  </si>
  <si>
    <t xml:space="preserve">Б – задолженность по налоговым и неналоговым платежам на начало финансового года в поселении </t>
  </si>
  <si>
    <t>А – размещение информации в официальных средствах массовой информации поселения по оценке эффективности реализации муниципальных программ за отчетный год</t>
  </si>
  <si>
    <t>А – наличие МПА, устанавливающего порядок разработки, реализации и оценки эффективности реализации муниципальных программ</t>
  </si>
  <si>
    <t xml:space="preserve">А – наличие МПА, содержащего порядок проведения публичных слушаний по проекту бюджета </t>
  </si>
  <si>
    <t>А – наличие МПА по отчету об исполнении бюджета за отчетный год</t>
  </si>
  <si>
    <t>А – наличие МПА, устанавливающего порядок и сроки составления проекта бюджета поселения</t>
  </si>
  <si>
    <t xml:space="preserve">А – наличие МПА, устанавливливающего порядок составления бюджетной отчётности </t>
  </si>
  <si>
    <t>А – наличие МПА, устанавливливающего порядок составления, утверждения и ведения бюджетных смет</t>
  </si>
  <si>
    <t>А – наличие МПА, устанавливливающего методику планирования бюджетных ассинований</t>
  </si>
  <si>
    <t>А – наличие МПА, устанавливливающего порядок применение целевых статей и видов расхода бюджета</t>
  </si>
  <si>
    <t>А – наличие МПА, устанавливливающего порядок составления и ведения кассового плана</t>
  </si>
  <si>
    <t xml:space="preserve">П - проведение публичных слушаний по проекту бюджета
муниципального образования;
</t>
  </si>
  <si>
    <t xml:space="preserve">Б - проведение публичных слушаний по проекту годового
отчета об исполнении бюджета муниципального образования
</t>
  </si>
  <si>
    <t xml:space="preserve">П 26   Проведение публичных слушаний по проекту бюджета муниципального
образования и проекту годового отчета об исполнении бюджета муниципального образования
</t>
  </si>
  <si>
    <t>10.03.2020 № 20</t>
  </si>
  <si>
    <t>27.04.2020 № 37</t>
  </si>
  <si>
    <t>09.01.2020 № 1</t>
  </si>
  <si>
    <t>16.03.2020 № 16</t>
  </si>
  <si>
    <t>02.03.2020 № 9</t>
  </si>
  <si>
    <t>02.12.2019 № 35</t>
  </si>
  <si>
    <t>27.02.2020 № 11</t>
  </si>
  <si>
    <t>02.11.2020 № 46</t>
  </si>
  <si>
    <t xml:space="preserve">11.12.2019 №51 </t>
  </si>
  <si>
    <t>20.02.2020 № 15</t>
  </si>
  <si>
    <t>28.12.2019 № 107</t>
  </si>
  <si>
    <t>18.02.2020 № 13</t>
  </si>
  <si>
    <t>13.11.2020 № 53</t>
  </si>
  <si>
    <t>25.12.2019 № 100</t>
  </si>
  <si>
    <t>11.01.2021 № 1</t>
  </si>
  <si>
    <t>23.04.2020 № 9-р</t>
  </si>
  <si>
    <t>05.12.2013 № 65</t>
  </si>
  <si>
    <t>07.11.2005 № 2</t>
  </si>
  <si>
    <t>26.07.2021 № 167</t>
  </si>
  <si>
    <t>08.11.2021 № 47</t>
  </si>
  <si>
    <t>16.07.2021 № 191</t>
  </si>
  <si>
    <t>09.04.2021 № 146</t>
  </si>
  <si>
    <t>30.12.2020 № 55</t>
  </si>
  <si>
    <t>Мониторинг оценки  качества организации и осуществления бюджетного процесса по итогам исполнения бюджетов поселений за 2022 год</t>
  </si>
  <si>
    <t>14.11.2022 № 13</t>
  </si>
  <si>
    <t>12.04.2022 № 194</t>
  </si>
  <si>
    <t>03.06.2022 № 15-П</t>
  </si>
  <si>
    <t>16.11.2022 № 18</t>
  </si>
  <si>
    <t>18.02.2022 № 227</t>
  </si>
  <si>
    <t>01.02.2022 № 4-П</t>
  </si>
  <si>
    <t>02.06.2022 № 37</t>
  </si>
  <si>
    <t>10.01.2022 № 1</t>
  </si>
  <si>
    <t>06.12.2021 № 79</t>
  </si>
  <si>
    <t>11.11.2022 № 17</t>
  </si>
  <si>
    <t>11.11.2022 № 20</t>
  </si>
  <si>
    <t>20.02.2022 № 170</t>
  </si>
  <si>
    <t>24.02.2022 № 170</t>
  </si>
  <si>
    <t>27.05.2022 № 15</t>
  </si>
  <si>
    <t>11.11.2021 № 43</t>
  </si>
  <si>
    <t>25.04.2022 № 201</t>
  </si>
  <si>
    <t>20.06.2022 № 22</t>
  </si>
  <si>
    <t>15.12.2021 № 63</t>
  </si>
  <si>
    <t>16.12.2022 № 18</t>
  </si>
  <si>
    <t>18.11.2022 № 15</t>
  </si>
  <si>
    <t>25.03.2022 № 218</t>
  </si>
  <si>
    <t>02.06.2022 № 22</t>
  </si>
  <si>
    <t>21.05.2012 № 45</t>
  </si>
  <si>
    <t>18.11.2021 № 46</t>
  </si>
  <si>
    <t>09.11.2022 № 17</t>
  </si>
  <si>
    <t>10.03.2022 № 225/1</t>
  </si>
  <si>
    <t>25.05.2022 № 229</t>
  </si>
  <si>
    <t>30.05.2022 № 31</t>
  </si>
  <si>
    <t>23.11.2021 № 85</t>
  </si>
  <si>
    <t>22.08.2022</t>
  </si>
  <si>
    <t>02.12.2022 № 12</t>
  </si>
  <si>
    <t>02.12.2022 № 21</t>
  </si>
  <si>
    <t>13.04.2022 № 263</t>
  </si>
  <si>
    <t>25.05.2022 № 137</t>
  </si>
  <si>
    <t>27.12.2021 № 389</t>
  </si>
  <si>
    <t>08.11.2021 № 316</t>
  </si>
  <si>
    <t>27.12.2021 № 390</t>
  </si>
  <si>
    <t>16.11.2022 № 22</t>
  </si>
  <si>
    <t>14.11.2022 № 17</t>
  </si>
  <si>
    <t>09.02.2022 № 194</t>
  </si>
  <si>
    <t>20.05.2022 № 15</t>
  </si>
  <si>
    <t>26.01.2021 № 2</t>
  </si>
  <si>
    <t>12.11.2021 № 36</t>
  </si>
  <si>
    <t>24.11.2022 № 16</t>
  </si>
  <si>
    <t>28.03.2022 № 3</t>
  </si>
  <si>
    <t>24.03.2022 № 186</t>
  </si>
  <si>
    <t>15.06.2022 № 10</t>
  </si>
  <si>
    <t>07.12.2021 № 63</t>
  </si>
  <si>
    <t>07.12.2021 № 60</t>
  </si>
  <si>
    <t>16.11.2022 № 15</t>
  </si>
  <si>
    <t>02.12.2022 № 17</t>
  </si>
  <si>
    <t>21.03.2022 № 3</t>
  </si>
  <si>
    <t>14.03.2022 № 183</t>
  </si>
  <si>
    <t>15.05.2022 № 24</t>
  </si>
  <si>
    <t>13.12.2021 № 48</t>
  </si>
  <si>
    <t>13.12.2021 № 46</t>
  </si>
  <si>
    <t>29.06.2022 № 110</t>
  </si>
  <si>
    <t>24.11.2022 № 17</t>
  </si>
  <si>
    <t>25.03.2022 № 185</t>
  </si>
  <si>
    <t>18.05.2022 № 188</t>
  </si>
  <si>
    <t>29.12.2021 № 65</t>
  </si>
  <si>
    <t>24.11.2021 № 47</t>
  </si>
  <si>
    <t>15.11.2022.№ 27</t>
  </si>
  <si>
    <t>15.11.2022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</si>
</sst>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justify"/>
    </xf>
    <xf numFmtId="0" fontId="0" fillId="5" borderId="3" xfId="0" applyNumberFormat="1" applyFill="1" applyBorder="1" applyAlignment="1">
      <alignment horizontal="center"/>
    </xf>
    <xf numFmtId="164" fontId="11" fillId="10" borderId="3" xfId="0" applyNumberFormat="1" applyFont="1" applyFill="1" applyBorder="1" applyAlignment="1">
      <alignment horizontal="right"/>
    </xf>
    <xf numFmtId="0" fontId="11" fillId="13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14" fontId="10" fillId="1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10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/>
    </xf>
    <xf numFmtId="0" fontId="9" fillId="10" borderId="3" xfId="0" applyFont="1" applyFill="1" applyBorder="1" applyAlignment="1">
      <alignment horizontal="justify"/>
    </xf>
    <xf numFmtId="165" fontId="13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8"/>
  <sheetViews>
    <sheetView tabSelected="1" zoomScale="110" zoomScaleNormal="110" workbookViewId="0">
      <pane xSplit="1" ySplit="4" topLeftCell="DZ5" activePane="bottomRight" state="frozen"/>
      <selection pane="topRight" activeCell="B1" sqref="B1"/>
      <selection pane="bottomLeft" activeCell="A4" sqref="A4"/>
      <selection pane="bottomRight" activeCell="EJ6" sqref="EJ6"/>
    </sheetView>
  </sheetViews>
  <sheetFormatPr defaultColWidth="9.109375" defaultRowHeight="13.2" x14ac:dyDescent="0.25"/>
  <cols>
    <col min="1" max="1" width="20.33203125" style="32" customWidth="1"/>
    <col min="2" max="2" width="13.44140625" style="32" customWidth="1"/>
    <col min="3" max="3" width="13.33203125" style="32" customWidth="1"/>
    <col min="4" max="4" width="8.3320312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8.44140625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2" style="32" customWidth="1"/>
    <col min="37" max="37" width="15.109375" style="32" customWidth="1"/>
    <col min="38" max="38" width="9.109375" style="34"/>
    <col min="39" max="40" width="9.109375" style="32"/>
    <col min="41" max="41" width="14.5546875" style="39" customWidth="1"/>
    <col min="42" max="42" width="10.5546875" style="32" customWidth="1"/>
    <col min="43" max="43" width="8.5546875" style="32" customWidth="1"/>
    <col min="44" max="44" width="13.44140625" style="32" customWidth="1"/>
    <col min="45" max="45" width="13" style="32" customWidth="1"/>
    <col min="46" max="46" width="11.109375" style="32" customWidth="1"/>
    <col min="47" max="47" width="12.109375" style="32" customWidth="1"/>
    <col min="48" max="49" width="9.109375" style="32"/>
    <col min="50" max="52" width="9.109375" style="35"/>
    <col min="53" max="53" width="15" style="32" customWidth="1"/>
    <col min="54" max="54" width="17.5546875" style="32" customWidth="1"/>
    <col min="55" max="55" width="9.5546875" style="34" customWidth="1"/>
    <col min="56" max="56" width="9.44140625" style="32" customWidth="1"/>
    <col min="57" max="58" width="13.109375" style="32" customWidth="1"/>
    <col min="59" max="59" width="10.33203125" style="34" customWidth="1"/>
    <col min="60" max="60" width="9.109375" style="35" customWidth="1"/>
    <col min="61" max="61" width="17.5546875" style="32" hidden="1" customWidth="1"/>
    <col min="62" max="62" width="19" style="32" hidden="1" customWidth="1"/>
    <col min="63" max="63" width="20.33203125" style="34" hidden="1" customWidth="1"/>
    <col min="64" max="64" width="18.44140625" style="35" hidden="1" customWidth="1"/>
    <col min="65" max="65" width="14.44140625" style="35" hidden="1" customWidth="1"/>
    <col min="66" max="66" width="7.6640625" style="35" hidden="1" customWidth="1"/>
    <col min="67" max="67" width="14.88671875" style="35" customWidth="1"/>
    <col min="68" max="69" width="15" style="35" customWidth="1"/>
    <col min="70" max="70" width="14.5546875" style="35" customWidth="1"/>
    <col min="71" max="71" width="11.6640625" style="35" customWidth="1"/>
    <col min="72" max="72" width="9.109375" style="35" customWidth="1"/>
    <col min="73" max="73" width="16.6640625" style="32" customWidth="1"/>
    <col min="74" max="74" width="9.88671875" style="32" customWidth="1"/>
    <col min="75" max="75" width="12" style="32" hidden="1" customWidth="1"/>
    <col min="76" max="76" width="11.88671875" style="32" hidden="1" customWidth="1"/>
    <col min="77" max="77" width="11.109375" style="32" hidden="1" customWidth="1"/>
    <col min="78" max="79" width="14.33203125" style="35" hidden="1" customWidth="1"/>
    <col min="80" max="80" width="13.44140625" style="35" hidden="1" customWidth="1"/>
    <col min="81" max="81" width="14.44140625" style="35" customWidth="1"/>
    <col min="82" max="82" width="11.33203125" style="35" customWidth="1"/>
    <col min="83" max="83" width="11.5546875" style="35" customWidth="1"/>
    <col min="84" max="84" width="10.44140625" style="35" customWidth="1"/>
    <col min="85" max="85" width="13.5546875" style="32" customWidth="1"/>
    <col min="86" max="86" width="15.77734375" style="37" customWidth="1"/>
    <col min="87" max="87" width="11.88671875" style="37" customWidth="1"/>
    <col min="88" max="88" width="14.21875" style="37" customWidth="1"/>
    <col min="89" max="89" width="14.44140625" style="34" customWidth="1"/>
    <col min="90" max="90" width="10" style="32" customWidth="1"/>
    <col min="91" max="91" width="13.33203125" style="39" customWidth="1"/>
    <col min="92" max="92" width="11.33203125" style="32" customWidth="1"/>
    <col min="93" max="93" width="17.109375" style="32" customWidth="1"/>
    <col min="94" max="94" width="9.44140625" style="32" customWidth="1"/>
    <col min="95" max="95" width="14.88671875" style="32" customWidth="1"/>
    <col min="96" max="96" width="10" style="32" customWidth="1"/>
    <col min="97" max="97" width="17.5546875" style="32" customWidth="1"/>
    <col min="98" max="98" width="10" style="32" customWidth="1"/>
    <col min="99" max="100" width="14.88671875" style="32" customWidth="1"/>
    <col min="101" max="101" width="9.6640625" style="32" customWidth="1"/>
    <col min="102" max="102" width="10.109375" style="32" customWidth="1"/>
    <col min="103" max="103" width="11.6640625" style="32" customWidth="1"/>
    <col min="104" max="106" width="9.109375" style="32"/>
    <col min="107" max="107" width="14.44140625" style="32" customWidth="1"/>
    <col min="108" max="108" width="11.6640625" style="32" customWidth="1"/>
    <col min="109" max="109" width="9.109375" style="32" customWidth="1"/>
    <col min="110" max="112" width="11.6640625" style="32" customWidth="1"/>
    <col min="113" max="113" width="9.88671875" style="32" customWidth="1"/>
    <col min="114" max="114" width="20" style="32" customWidth="1"/>
    <col min="115" max="116" width="9.88671875" style="32" customWidth="1"/>
    <col min="117" max="117" width="17.5546875" style="32" customWidth="1"/>
    <col min="118" max="118" width="18.33203125" style="32" customWidth="1"/>
    <col min="119" max="119" width="12" style="32" customWidth="1"/>
    <col min="120" max="120" width="9.88671875" style="32" customWidth="1"/>
    <col min="121" max="121" width="18.5546875" style="32" customWidth="1"/>
    <col min="122" max="122" width="10.33203125" style="32" customWidth="1"/>
    <col min="123" max="123" width="17.88671875" style="32" customWidth="1"/>
    <col min="124" max="124" width="9.88671875" style="32" customWidth="1"/>
    <col min="125" max="125" width="18.33203125" style="32" customWidth="1"/>
    <col min="126" max="126" width="9.88671875" style="32" customWidth="1"/>
    <col min="127" max="127" width="19.5546875" style="32" customWidth="1"/>
    <col min="128" max="128" width="9.88671875" style="32" customWidth="1"/>
    <col min="129" max="129" width="17.33203125" style="32" customWidth="1"/>
    <col min="130" max="130" width="10.6640625" style="32" customWidth="1"/>
    <col min="131" max="131" width="17.88671875" style="32" customWidth="1"/>
    <col min="132" max="132" width="10.5546875" style="32" customWidth="1"/>
    <col min="133" max="133" width="18" style="32" customWidth="1"/>
    <col min="134" max="134" width="10.109375" style="32" customWidth="1"/>
    <col min="135" max="135" width="19.109375" style="32" customWidth="1"/>
    <col min="136" max="136" width="9.44140625" style="32" customWidth="1"/>
    <col min="137" max="137" width="17.6640625" style="32" customWidth="1"/>
    <col min="138" max="138" width="9.5546875" style="32" customWidth="1"/>
    <col min="139" max="139" width="9.6640625" style="32" customWidth="1"/>
    <col min="140" max="140" width="13.88671875" style="32" customWidth="1"/>
    <col min="141" max="16384" width="9.109375" style="32"/>
  </cols>
  <sheetData>
    <row r="1" spans="1:153" ht="10.5" customHeight="1" x14ac:dyDescent="0.25"/>
    <row r="2" spans="1:153" s="4" customFormat="1" ht="49.5" customHeight="1" x14ac:dyDescent="0.25">
      <c r="B2" s="117" t="s">
        <v>426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53" s="14" customFormat="1" ht="62.4" customHeight="1" x14ac:dyDescent="0.25">
      <c r="A3" s="111" t="s">
        <v>0</v>
      </c>
      <c r="B3" s="114" t="s">
        <v>334</v>
      </c>
      <c r="C3" s="115"/>
      <c r="D3" s="116"/>
      <c r="E3" s="113" t="s">
        <v>302</v>
      </c>
      <c r="F3" s="113"/>
      <c r="G3" s="113"/>
      <c r="H3" s="113"/>
      <c r="I3" s="113"/>
      <c r="J3" s="113"/>
      <c r="K3" s="113"/>
      <c r="L3" s="113" t="s">
        <v>303</v>
      </c>
      <c r="M3" s="113"/>
      <c r="N3" s="113"/>
      <c r="O3" s="113"/>
      <c r="P3" s="113"/>
      <c r="Q3" s="113"/>
      <c r="R3" s="113"/>
      <c r="S3" s="113" t="s">
        <v>304</v>
      </c>
      <c r="T3" s="113"/>
      <c r="U3" s="113"/>
      <c r="V3" s="113"/>
      <c r="W3" s="113"/>
      <c r="X3" s="113" t="s">
        <v>305</v>
      </c>
      <c r="Y3" s="113"/>
      <c r="Z3" s="113"/>
      <c r="AA3" s="113"/>
      <c r="AB3" s="113"/>
      <c r="AC3" s="113"/>
      <c r="AD3" s="113" t="s">
        <v>306</v>
      </c>
      <c r="AE3" s="113"/>
      <c r="AF3" s="113"/>
      <c r="AG3" s="113"/>
      <c r="AH3" s="113"/>
      <c r="AI3" s="113"/>
      <c r="AJ3" s="114" t="s">
        <v>307</v>
      </c>
      <c r="AK3" s="115"/>
      <c r="AL3" s="115"/>
      <c r="AM3" s="115"/>
      <c r="AN3" s="116"/>
      <c r="AO3" s="113" t="s">
        <v>308</v>
      </c>
      <c r="AP3" s="113"/>
      <c r="AQ3" s="113"/>
      <c r="AR3" s="114" t="s">
        <v>309</v>
      </c>
      <c r="AS3" s="115"/>
      <c r="AT3" s="115"/>
      <c r="AU3" s="115"/>
      <c r="AV3" s="115"/>
      <c r="AW3" s="115"/>
      <c r="AX3" s="116"/>
      <c r="AY3" s="114" t="s">
        <v>310</v>
      </c>
      <c r="AZ3" s="115"/>
      <c r="BA3" s="114" t="s">
        <v>311</v>
      </c>
      <c r="BB3" s="115"/>
      <c r="BC3" s="115"/>
      <c r="BD3" s="116"/>
      <c r="BE3" s="113" t="s">
        <v>312</v>
      </c>
      <c r="BF3" s="113"/>
      <c r="BG3" s="113"/>
      <c r="BH3" s="113"/>
      <c r="BI3" s="113" t="s">
        <v>254</v>
      </c>
      <c r="BJ3" s="113"/>
      <c r="BK3" s="113"/>
      <c r="BL3" s="113"/>
      <c r="BM3" s="113"/>
      <c r="BN3" s="113"/>
      <c r="BO3" s="114" t="s">
        <v>313</v>
      </c>
      <c r="BP3" s="115"/>
      <c r="BQ3" s="115"/>
      <c r="BR3" s="115"/>
      <c r="BS3" s="115"/>
      <c r="BT3" s="116"/>
      <c r="BU3" s="113" t="s">
        <v>314</v>
      </c>
      <c r="BV3" s="113"/>
      <c r="BW3" s="114" t="s">
        <v>256</v>
      </c>
      <c r="BX3" s="115"/>
      <c r="BY3" s="115"/>
      <c r="BZ3" s="115"/>
      <c r="CA3" s="115"/>
      <c r="CB3" s="116"/>
      <c r="CC3" s="114" t="s">
        <v>315</v>
      </c>
      <c r="CD3" s="116"/>
      <c r="CE3" s="115" t="s">
        <v>316</v>
      </c>
      <c r="CF3" s="116"/>
      <c r="CG3" s="114" t="s">
        <v>317</v>
      </c>
      <c r="CH3" s="115"/>
      <c r="CI3" s="115"/>
      <c r="CJ3" s="115"/>
      <c r="CK3" s="115"/>
      <c r="CL3" s="116"/>
      <c r="CM3" s="114" t="s">
        <v>373</v>
      </c>
      <c r="CN3" s="116"/>
      <c r="CO3" s="114" t="s">
        <v>375</v>
      </c>
      <c r="CP3" s="116"/>
      <c r="CQ3" s="114" t="s">
        <v>378</v>
      </c>
      <c r="CR3" s="116"/>
      <c r="CS3" s="114" t="s">
        <v>318</v>
      </c>
      <c r="CT3" s="116"/>
      <c r="CU3" s="114" t="s">
        <v>319</v>
      </c>
      <c r="CV3" s="115"/>
      <c r="CW3" s="115"/>
      <c r="CX3" s="116"/>
      <c r="CY3" s="114" t="s">
        <v>320</v>
      </c>
      <c r="CZ3" s="115"/>
      <c r="DA3" s="115"/>
      <c r="DB3" s="115"/>
      <c r="DC3" s="115"/>
      <c r="DD3" s="115"/>
      <c r="DE3" s="116"/>
      <c r="DF3" s="114" t="s">
        <v>321</v>
      </c>
      <c r="DG3" s="115"/>
      <c r="DH3" s="115"/>
      <c r="DI3" s="116"/>
      <c r="DJ3" s="114" t="s">
        <v>322</v>
      </c>
      <c r="DK3" s="115"/>
      <c r="DL3" s="116"/>
      <c r="DM3" s="114" t="s">
        <v>402</v>
      </c>
      <c r="DN3" s="115"/>
      <c r="DO3" s="115"/>
      <c r="DP3" s="116"/>
      <c r="DQ3" s="114" t="s">
        <v>323</v>
      </c>
      <c r="DR3" s="116"/>
      <c r="DS3" s="114" t="s">
        <v>324</v>
      </c>
      <c r="DT3" s="116"/>
      <c r="DU3" s="114" t="s">
        <v>326</v>
      </c>
      <c r="DV3" s="116"/>
      <c r="DW3" s="114" t="s">
        <v>325</v>
      </c>
      <c r="DX3" s="116"/>
      <c r="DY3" s="114" t="s">
        <v>327</v>
      </c>
      <c r="DZ3" s="116"/>
      <c r="EA3" s="114" t="s">
        <v>328</v>
      </c>
      <c r="EB3" s="116"/>
      <c r="EC3" s="114" t="s">
        <v>329</v>
      </c>
      <c r="ED3" s="116"/>
      <c r="EE3" s="114" t="s">
        <v>330</v>
      </c>
      <c r="EF3" s="116"/>
      <c r="EG3" s="114" t="s">
        <v>331</v>
      </c>
      <c r="EH3" s="116"/>
      <c r="EI3" s="119" t="s">
        <v>95</v>
      </c>
      <c r="EJ3" s="118" t="s">
        <v>104</v>
      </c>
    </row>
    <row r="4" spans="1:153" s="14" customFormat="1" ht="77.400000000000006" customHeight="1" x14ac:dyDescent="0.25">
      <c r="A4" s="112"/>
      <c r="B4" s="1" t="s">
        <v>332</v>
      </c>
      <c r="C4" s="1" t="s">
        <v>333</v>
      </c>
      <c r="D4" s="1" t="s">
        <v>268</v>
      </c>
      <c r="E4" s="1" t="s">
        <v>335</v>
      </c>
      <c r="F4" s="1" t="s">
        <v>336</v>
      </c>
      <c r="G4" s="1" t="s">
        <v>337</v>
      </c>
      <c r="H4" s="7" t="s">
        <v>338</v>
      </c>
      <c r="I4" s="12" t="s">
        <v>1</v>
      </c>
      <c r="J4" s="7" t="s">
        <v>30</v>
      </c>
      <c r="K4" s="1" t="s">
        <v>282</v>
      </c>
      <c r="L4" s="1" t="s">
        <v>339</v>
      </c>
      <c r="M4" s="1" t="s">
        <v>340</v>
      </c>
      <c r="N4" s="12" t="s">
        <v>341</v>
      </c>
      <c r="O4" s="1" t="s">
        <v>342</v>
      </c>
      <c r="P4" s="12" t="s">
        <v>1</v>
      </c>
      <c r="Q4" s="1" t="s">
        <v>30</v>
      </c>
      <c r="R4" s="1" t="s">
        <v>33</v>
      </c>
      <c r="S4" s="2" t="s">
        <v>343</v>
      </c>
      <c r="T4" s="2" t="s">
        <v>344</v>
      </c>
      <c r="U4" s="13" t="s">
        <v>1</v>
      </c>
      <c r="V4" s="5" t="s">
        <v>30</v>
      </c>
      <c r="W4" s="2" t="s">
        <v>38</v>
      </c>
      <c r="X4" s="2" t="s">
        <v>345</v>
      </c>
      <c r="Y4" s="2" t="s">
        <v>346</v>
      </c>
      <c r="Z4" s="2" t="s">
        <v>277</v>
      </c>
      <c r="AA4" s="13" t="s">
        <v>1</v>
      </c>
      <c r="AB4" s="2" t="s">
        <v>30</v>
      </c>
      <c r="AC4" s="13" t="s">
        <v>38</v>
      </c>
      <c r="AD4" s="2" t="s">
        <v>347</v>
      </c>
      <c r="AE4" s="3" t="s">
        <v>348</v>
      </c>
      <c r="AF4" s="2" t="s">
        <v>349</v>
      </c>
      <c r="AG4" s="12" t="s">
        <v>1</v>
      </c>
      <c r="AH4" s="1" t="s">
        <v>30</v>
      </c>
      <c r="AI4" s="13" t="s">
        <v>38</v>
      </c>
      <c r="AJ4" s="2" t="s">
        <v>350</v>
      </c>
      <c r="AK4" s="2" t="s">
        <v>351</v>
      </c>
      <c r="AL4" s="12" t="s">
        <v>1</v>
      </c>
      <c r="AM4" s="1" t="s">
        <v>30</v>
      </c>
      <c r="AN4" s="13" t="s">
        <v>38</v>
      </c>
      <c r="AO4" s="19" t="s">
        <v>352</v>
      </c>
      <c r="AP4" s="1" t="s">
        <v>30</v>
      </c>
      <c r="AQ4" s="13" t="s">
        <v>38</v>
      </c>
      <c r="AR4" s="2" t="s">
        <v>353</v>
      </c>
      <c r="AS4" s="2" t="s">
        <v>354</v>
      </c>
      <c r="AT4" s="2" t="s">
        <v>355</v>
      </c>
      <c r="AU4" s="2" t="s">
        <v>356</v>
      </c>
      <c r="AV4" s="2" t="s">
        <v>1</v>
      </c>
      <c r="AW4" s="1" t="s">
        <v>30</v>
      </c>
      <c r="AX4" s="2" t="s">
        <v>46</v>
      </c>
      <c r="AY4" s="2" t="s">
        <v>357</v>
      </c>
      <c r="AZ4" s="2" t="s">
        <v>265</v>
      </c>
      <c r="BA4" s="2" t="s">
        <v>358</v>
      </c>
      <c r="BB4" s="2" t="s">
        <v>359</v>
      </c>
      <c r="BC4" s="13" t="s">
        <v>1</v>
      </c>
      <c r="BD4" s="13" t="s">
        <v>266</v>
      </c>
      <c r="BE4" s="2" t="s">
        <v>360</v>
      </c>
      <c r="BF4" s="2" t="s">
        <v>361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362</v>
      </c>
      <c r="BP4" s="2" t="s">
        <v>363</v>
      </c>
      <c r="BQ4" s="2" t="s">
        <v>364</v>
      </c>
      <c r="BR4" s="2" t="s">
        <v>365</v>
      </c>
      <c r="BS4" s="13" t="s">
        <v>1</v>
      </c>
      <c r="BT4" s="2" t="s">
        <v>99</v>
      </c>
      <c r="BU4" s="2" t="s">
        <v>366</v>
      </c>
      <c r="BV4" s="2" t="s">
        <v>281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367</v>
      </c>
      <c r="CD4" s="2" t="s">
        <v>278</v>
      </c>
      <c r="CE4" s="3" t="s">
        <v>368</v>
      </c>
      <c r="CF4" s="2" t="s">
        <v>279</v>
      </c>
      <c r="CG4" s="2" t="s">
        <v>369</v>
      </c>
      <c r="CH4" s="3" t="s">
        <v>370</v>
      </c>
      <c r="CI4" s="3" t="s">
        <v>371</v>
      </c>
      <c r="CJ4" s="3" t="s">
        <v>372</v>
      </c>
      <c r="CK4" s="13" t="s">
        <v>1</v>
      </c>
      <c r="CL4" s="2" t="s">
        <v>101</v>
      </c>
      <c r="CM4" s="19" t="s">
        <v>374</v>
      </c>
      <c r="CN4" s="2" t="s">
        <v>63</v>
      </c>
      <c r="CO4" s="2" t="s">
        <v>376</v>
      </c>
      <c r="CP4" s="2" t="s">
        <v>377</v>
      </c>
      <c r="CQ4" s="2" t="s">
        <v>379</v>
      </c>
      <c r="CR4" s="2" t="s">
        <v>377</v>
      </c>
      <c r="CS4" s="2" t="s">
        <v>380</v>
      </c>
      <c r="CT4" s="2" t="s">
        <v>280</v>
      </c>
      <c r="CU4" s="2" t="s">
        <v>381</v>
      </c>
      <c r="CV4" s="2" t="s">
        <v>382</v>
      </c>
      <c r="CW4" s="2" t="s">
        <v>1</v>
      </c>
      <c r="CX4" s="2" t="s">
        <v>165</v>
      </c>
      <c r="CY4" s="16" t="s">
        <v>383</v>
      </c>
      <c r="CZ4" s="16" t="s">
        <v>384</v>
      </c>
      <c r="DA4" s="16" t="s">
        <v>385</v>
      </c>
      <c r="DB4" s="16" t="s">
        <v>386</v>
      </c>
      <c r="DC4" s="16" t="s">
        <v>387</v>
      </c>
      <c r="DD4" s="2" t="s">
        <v>1</v>
      </c>
      <c r="DE4" s="2" t="s">
        <v>64</v>
      </c>
      <c r="DF4" s="2" t="s">
        <v>388</v>
      </c>
      <c r="DG4" s="2" t="s">
        <v>389</v>
      </c>
      <c r="DH4" s="2" t="s">
        <v>1</v>
      </c>
      <c r="DI4" s="2" t="s">
        <v>2</v>
      </c>
      <c r="DJ4" s="19" t="s">
        <v>390</v>
      </c>
      <c r="DK4" s="2" t="s">
        <v>1</v>
      </c>
      <c r="DL4" s="2" t="s">
        <v>79</v>
      </c>
      <c r="DM4" s="2" t="s">
        <v>400</v>
      </c>
      <c r="DN4" s="2" t="s">
        <v>401</v>
      </c>
      <c r="DO4" s="2" t="s">
        <v>1</v>
      </c>
      <c r="DP4" s="2" t="s">
        <v>79</v>
      </c>
      <c r="DQ4" s="16" t="s">
        <v>391</v>
      </c>
      <c r="DR4" s="2" t="s">
        <v>267</v>
      </c>
      <c r="DS4" s="16" t="s">
        <v>392</v>
      </c>
      <c r="DT4" s="2" t="s">
        <v>147</v>
      </c>
      <c r="DU4" s="2" t="s">
        <v>393</v>
      </c>
      <c r="DV4" s="2" t="s">
        <v>147</v>
      </c>
      <c r="DW4" s="2" t="s">
        <v>394</v>
      </c>
      <c r="DX4" s="2" t="s">
        <v>147</v>
      </c>
      <c r="DY4" s="2" t="s">
        <v>395</v>
      </c>
      <c r="DZ4" s="2" t="s">
        <v>147</v>
      </c>
      <c r="EA4" s="2" t="s">
        <v>396</v>
      </c>
      <c r="EB4" s="2" t="s">
        <v>147</v>
      </c>
      <c r="EC4" s="2" t="s">
        <v>397</v>
      </c>
      <c r="ED4" s="2" t="s">
        <v>147</v>
      </c>
      <c r="EE4" s="2" t="s">
        <v>398</v>
      </c>
      <c r="EF4" s="2" t="s">
        <v>147</v>
      </c>
      <c r="EG4" s="2" t="s">
        <v>399</v>
      </c>
      <c r="EH4" s="2" t="s">
        <v>147</v>
      </c>
      <c r="EI4" s="119"/>
      <c r="EJ4" s="118"/>
    </row>
    <row r="5" spans="1:153" ht="61.5" customHeight="1" x14ac:dyDescent="0.25">
      <c r="A5" s="109" t="s">
        <v>72</v>
      </c>
      <c r="B5" s="41">
        <v>44803</v>
      </c>
      <c r="C5" s="41">
        <v>44922</v>
      </c>
      <c r="D5" s="80">
        <f>IF(ISBLANK(B5),-1,1)</f>
        <v>1</v>
      </c>
      <c r="E5" s="95">
        <v>0</v>
      </c>
      <c r="F5" s="97">
        <v>3768.3</v>
      </c>
      <c r="G5" s="97">
        <v>3091.9</v>
      </c>
      <c r="H5" s="103">
        <v>0</v>
      </c>
      <c r="I5" s="21">
        <f t="shared" ref="I5:I15" si="0">(E5)/(F5-G5-H5)</f>
        <v>0</v>
      </c>
      <c r="J5" s="17" t="s">
        <v>31</v>
      </c>
      <c r="K5" s="81">
        <f>IF(I5&lt;=0.05,1,0)</f>
        <v>1</v>
      </c>
      <c r="L5" s="96">
        <v>0</v>
      </c>
      <c r="M5" s="95">
        <v>3690.1</v>
      </c>
      <c r="N5" s="95">
        <v>3091.9</v>
      </c>
      <c r="O5" s="87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97">
        <v>0</v>
      </c>
      <c r="Y5" s="100">
        <v>3652.8</v>
      </c>
      <c r="Z5" s="95">
        <v>113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96">
        <v>0</v>
      </c>
      <c r="AE5" s="95">
        <v>300.06</v>
      </c>
      <c r="AF5" s="96">
        <v>0</v>
      </c>
      <c r="AG5" s="47">
        <f t="shared" ref="AG5:AG14" si="6">AD5/(AE5+AF5)</f>
        <v>0</v>
      </c>
      <c r="AH5" s="17" t="s">
        <v>35</v>
      </c>
      <c r="AI5" s="20">
        <f t="shared" ref="AI5:AI15" si="7">IF(AD5&lt;=(AE5+AF5),1,0)</f>
        <v>1</v>
      </c>
      <c r="AJ5" s="95">
        <v>1394.3</v>
      </c>
      <c r="AK5" s="95">
        <v>1712</v>
      </c>
      <c r="AL5" s="47">
        <f t="shared" ref="AL5:AL15" si="8">AJ5/AK5</f>
        <v>0.8144275700934579</v>
      </c>
      <c r="AM5" s="17" t="s">
        <v>35</v>
      </c>
      <c r="AN5" s="20">
        <f t="shared" ref="AN5:AN14" si="9">IF(AL5&lt;=1,1,0)</f>
        <v>1</v>
      </c>
      <c r="AO5" s="94">
        <v>7</v>
      </c>
      <c r="AP5" s="17" t="s">
        <v>107</v>
      </c>
      <c r="AQ5" s="20">
        <f t="shared" ref="AQ5:AQ15" si="10">IF(AO5&lt;=6,1,0)</f>
        <v>0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4" si="13">IF(ISBLANK(AY5),0,-1)</f>
        <v>0</v>
      </c>
      <c r="BA5" s="97">
        <v>0</v>
      </c>
      <c r="BB5" s="97">
        <v>3652.8</v>
      </c>
      <c r="BC5" s="47">
        <f t="shared" ref="BC5:BC15" si="14">BA5/BB5</f>
        <v>0</v>
      </c>
      <c r="BD5" s="20">
        <f>IF(BC5&lt;0.6,-1,IF(AND(BC5&gt;=0.6,BC5&lt;0.75),2,IF(AND(BC5&gt;=0.75,BC5&lt;0.9),3,IF(BC5&gt;0.1,5,0))))</f>
        <v>-1</v>
      </c>
      <c r="BE5" s="110">
        <v>0</v>
      </c>
      <c r="BF5" s="110">
        <v>0</v>
      </c>
      <c r="BG5" s="47" t="e">
        <f t="shared" ref="BG5:BG15" si="15">BE5/BF5</f>
        <v>#DIV/0!</v>
      </c>
      <c r="BH5" s="20">
        <v>0</v>
      </c>
      <c r="BI5" s="46"/>
      <c r="BJ5" s="46"/>
      <c r="BK5" s="51"/>
      <c r="BL5" s="15"/>
      <c r="BM5" s="22">
        <v>0</v>
      </c>
      <c r="BN5" s="20">
        <f t="shared" ref="BN5:BN15" si="16">IF(AND(BM5&gt;=0.7,BM5&lt;=1.3),1,IF(OR(AND(BM5&gt;=0.5,BM5&lt;0.7),AND(BM5&gt;1.35,BM5&lt;=1.5)),0.5,0))</f>
        <v>0</v>
      </c>
      <c r="BO5" s="98">
        <v>977.8</v>
      </c>
      <c r="BP5" s="98">
        <v>688.7</v>
      </c>
      <c r="BQ5" s="98">
        <v>730.6</v>
      </c>
      <c r="BR5" s="98">
        <v>872.6</v>
      </c>
      <c r="BS5" s="78">
        <f t="shared" ref="BS5:BS15" si="17">BO5/((BP5+BQ5+BR5)/3)</f>
        <v>1.2798987739430165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8">IF(BU5&gt;0,-1,0)</f>
        <v>0</v>
      </c>
      <c r="BW5" s="46"/>
      <c r="BX5" s="46"/>
      <c r="BY5" s="46"/>
      <c r="BZ5" s="15"/>
      <c r="CA5" s="15" t="e">
        <f t="shared" ref="CA5:CA15" si="19">(BW5/BX5)/(BY5/BZ5)</f>
        <v>#DIV/0!</v>
      </c>
      <c r="CB5" s="15" t="e">
        <f t="shared" ref="CB5:CB15" si="20">IF(CA5&lt;=1,1,0)</f>
        <v>#DIV/0!</v>
      </c>
      <c r="CC5" s="42">
        <v>0</v>
      </c>
      <c r="CD5" s="20">
        <f t="shared" ref="CD5:CD15" si="21">IF(CC5&gt;0,-1,0)</f>
        <v>0</v>
      </c>
      <c r="CE5" s="42">
        <v>0</v>
      </c>
      <c r="CF5" s="20">
        <f>IF(CE5&gt;0,-1,0)</f>
        <v>0</v>
      </c>
      <c r="CG5" s="94">
        <v>0</v>
      </c>
      <c r="CH5" s="95">
        <v>676.4</v>
      </c>
      <c r="CI5" s="96">
        <v>0</v>
      </c>
      <c r="CJ5" s="95">
        <v>710.9</v>
      </c>
      <c r="CK5" s="47" t="e">
        <f t="shared" ref="CK5:CK15" si="22">SUM(CG5/CH5)/(CI5/CJ5)</f>
        <v>#DIV/0!</v>
      </c>
      <c r="CL5" s="20">
        <f>IF(CI5=0,1,IF(CK5&lt;1,1,0))</f>
        <v>1</v>
      </c>
      <c r="CM5" s="48"/>
      <c r="CN5" s="20">
        <f t="shared" ref="CN5:CN15" si="23">IF(ISBLANK(CM5),0,-1)</f>
        <v>0</v>
      </c>
      <c r="CO5" s="25"/>
      <c r="CP5" s="20">
        <f>IF(ISBLANK(CO5),0,-0.5)</f>
        <v>0</v>
      </c>
      <c r="CQ5" s="15"/>
      <c r="CR5" s="20">
        <f>IF(ISBLANK(CQ5),0,-0.5)</f>
        <v>0</v>
      </c>
      <c r="CS5" s="93" t="s">
        <v>436</v>
      </c>
      <c r="CT5" s="20">
        <v>1</v>
      </c>
      <c r="CU5" s="87">
        <v>1</v>
      </c>
      <c r="CV5" s="87">
        <v>662</v>
      </c>
      <c r="CW5" s="53">
        <f t="shared" ref="CW5:CW15" si="24">CU5/CV5</f>
        <v>1.5105740181268882E-3</v>
      </c>
      <c r="CX5" s="20">
        <f t="shared" ref="CX5:CX15" si="25">IF(CW5=0,1,IF(CW5&lt;=0.05,0.6,IF(CW5&lt;=0.1,0.3,IF(CW5&gt;0.1,0,0))))</f>
        <v>0.6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6">CY5+CZ5+DA5+DB5+DC5</f>
        <v>5</v>
      </c>
      <c r="DE5" s="20">
        <f t="shared" ref="DE5:DE15" si="27">IF(DD5&gt;=5,1,0)</f>
        <v>1</v>
      </c>
      <c r="DF5" s="79">
        <v>44.1</v>
      </c>
      <c r="DG5" s="79">
        <v>66.7</v>
      </c>
      <c r="DH5" s="76">
        <f t="shared" ref="DH5:DH15" si="28">DF5/DG5</f>
        <v>0.66116941529235385</v>
      </c>
      <c r="DI5" s="77">
        <f t="shared" ref="DI5:DI15" si="29">IF(DH5&lt;1,1,IF(DH5=1,0,IF(DH5&gt;1,-1,0)))</f>
        <v>1</v>
      </c>
      <c r="DJ5" s="82"/>
      <c r="DK5" s="24">
        <f>IF(ISBLANK(DJ5),0,1)</f>
        <v>0</v>
      </c>
      <c r="DL5" s="20">
        <f>IF(DJ5&gt;0,1,0)</f>
        <v>0</v>
      </c>
      <c r="DM5" s="105" t="s">
        <v>437</v>
      </c>
      <c r="DN5" s="105" t="s">
        <v>438</v>
      </c>
      <c r="DO5" s="24">
        <f>IF(ISBLANK(DM5),0,1)+IF(ISBLANK(DN5),0,1)</f>
        <v>2</v>
      </c>
      <c r="DP5" s="20">
        <f>IF(DO5&gt;=2,1,0)</f>
        <v>1</v>
      </c>
      <c r="DQ5" s="87" t="s">
        <v>284</v>
      </c>
      <c r="DR5" s="20">
        <f t="shared" ref="DR5:DR15" si="30">IF(ISBLANK(DQ5),0,0.5)</f>
        <v>0.5</v>
      </c>
      <c r="DS5" s="87" t="s">
        <v>272</v>
      </c>
      <c r="DT5" s="20">
        <f t="shared" ref="DT5:DT15" si="31">IF(ISBLANK(DS5),0,0.5)</f>
        <v>0.5</v>
      </c>
      <c r="DU5" s="91" t="s">
        <v>439</v>
      </c>
      <c r="DV5" s="20">
        <f t="shared" ref="DV5:DV15" si="32">IF(ISBLANK(DU5),0,0.5)</f>
        <v>0.5</v>
      </c>
      <c r="DW5" s="87" t="s">
        <v>440</v>
      </c>
      <c r="DX5" s="20">
        <f t="shared" ref="DX5:DX15" si="33">IF(ISBLANK(DW5),0,0.5)</f>
        <v>0.5</v>
      </c>
      <c r="DY5" s="87" t="s">
        <v>288</v>
      </c>
      <c r="DZ5" s="20">
        <f t="shared" ref="DZ5:DZ15" si="34">IF(ISBLANK(DY5),0,0.5)</f>
        <v>0.5</v>
      </c>
      <c r="EA5" s="87" t="s">
        <v>297</v>
      </c>
      <c r="EB5" s="20">
        <f t="shared" ref="EB5:EB15" si="35">IF(ISBLANK(EA5),0,0.5)</f>
        <v>0.5</v>
      </c>
      <c r="EC5" s="87" t="s">
        <v>290</v>
      </c>
      <c r="ED5" s="20">
        <f t="shared" ref="ED5:ED15" si="36">IF(ISBLANK(EC5),0,0.5)</f>
        <v>0.5</v>
      </c>
      <c r="EE5" s="87" t="s">
        <v>441</v>
      </c>
      <c r="EF5" s="20">
        <f t="shared" ref="EF5:EF15" si="37">IF(ISBLANK(EE5),0,0.5)</f>
        <v>0.5</v>
      </c>
      <c r="EG5" s="87" t="s">
        <v>403</v>
      </c>
      <c r="EH5" s="20">
        <f t="shared" ref="EH5:EH15" si="38">IF(ISBLANK(EG5),0,0.5)</f>
        <v>0.5</v>
      </c>
      <c r="EI5" s="85">
        <f t="shared" ref="EI5:EI14" si="39">D5+K5+R5+W5+AC5+AI5+AN5+AQ5+AX5+AZ5+BD5+BH5+BT5+BV5+CD5+CF5+CL5+CN5+CP5+CR5+CT5+CX5+DE5+DI5+DL5+DR5+DT5+DV5+DX5+DZ5+EB5+ED5+EF5+EH5+DP5</f>
        <v>17.100000000000001</v>
      </c>
      <c r="EJ5" s="86">
        <v>5</v>
      </c>
    </row>
    <row r="6" spans="1:153" ht="50.1" customHeight="1" x14ac:dyDescent="0.25">
      <c r="A6" s="109" t="s">
        <v>67</v>
      </c>
      <c r="B6" s="41"/>
      <c r="C6" s="41"/>
      <c r="D6" s="80">
        <f t="shared" ref="D6:D15" si="40">IF(ISBLANK(B6),-1,1)</f>
        <v>-1</v>
      </c>
      <c r="E6" s="95">
        <v>0</v>
      </c>
      <c r="F6" s="97">
        <v>3405.2</v>
      </c>
      <c r="G6" s="97">
        <v>2872.1</v>
      </c>
      <c r="H6" s="103">
        <v>0</v>
      </c>
      <c r="I6" s="21">
        <f t="shared" si="0"/>
        <v>0</v>
      </c>
      <c r="J6" s="17" t="s">
        <v>31</v>
      </c>
      <c r="K6" s="81">
        <f t="shared" ref="K6:K14" si="41">IF(I6&lt;=0.05,1,0)</f>
        <v>1</v>
      </c>
      <c r="L6" s="96">
        <v>0</v>
      </c>
      <c r="M6" s="95">
        <v>3839.6</v>
      </c>
      <c r="N6" s="95">
        <v>3317.6</v>
      </c>
      <c r="O6" s="87">
        <v>0</v>
      </c>
      <c r="P6" s="47">
        <f t="shared" si="1"/>
        <v>0</v>
      </c>
      <c r="Q6" s="17" t="s">
        <v>34</v>
      </c>
      <c r="R6" s="20">
        <f t="shared" ref="R6:R15" si="42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97">
        <v>0</v>
      </c>
      <c r="Y6" s="100">
        <v>3490.1</v>
      </c>
      <c r="Z6" s="95">
        <v>113</v>
      </c>
      <c r="AA6" s="47">
        <f t="shared" si="4"/>
        <v>0</v>
      </c>
      <c r="AB6" s="17" t="s">
        <v>32</v>
      </c>
      <c r="AC6" s="20">
        <f t="shared" si="5"/>
        <v>1</v>
      </c>
      <c r="AD6" s="96">
        <v>0</v>
      </c>
      <c r="AE6" s="95">
        <v>149.9</v>
      </c>
      <c r="AF6" s="96">
        <v>0</v>
      </c>
      <c r="AG6" s="47">
        <f t="shared" si="6"/>
        <v>0</v>
      </c>
      <c r="AH6" s="17" t="s">
        <v>35</v>
      </c>
      <c r="AI6" s="20">
        <f t="shared" si="7"/>
        <v>1</v>
      </c>
      <c r="AJ6" s="95">
        <v>1432.9</v>
      </c>
      <c r="AK6" s="95">
        <v>1606</v>
      </c>
      <c r="AL6" s="47">
        <f t="shared" si="8"/>
        <v>0.89221668742216698</v>
      </c>
      <c r="AM6" s="17" t="s">
        <v>35</v>
      </c>
      <c r="AN6" s="20">
        <f t="shared" si="9"/>
        <v>1</v>
      </c>
      <c r="AO6" s="94">
        <v>5</v>
      </c>
      <c r="AP6" s="17" t="s">
        <v>107</v>
      </c>
      <c r="AQ6" s="20">
        <f t="shared" si="10"/>
        <v>1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97">
        <v>0</v>
      </c>
      <c r="BB6" s="97">
        <v>3490.1</v>
      </c>
      <c r="BC6" s="47">
        <f t="shared" si="14"/>
        <v>0</v>
      </c>
      <c r="BD6" s="20">
        <f t="shared" ref="BD6:BD15" si="43">IF(BC6&lt;0.6,-1,IF(AND(BC6&gt;=0.6,BC6&lt;0.75),2,IF(AND(BC6&gt;=0.75,BC6&lt;0.9),3,IF(BC6&gt;0.1,5,0))))</f>
        <v>-1</v>
      </c>
      <c r="BE6" s="97">
        <v>36.9</v>
      </c>
      <c r="BF6" s="97">
        <v>36.1</v>
      </c>
      <c r="BG6" s="47">
        <f t="shared" si="15"/>
        <v>1.0221606648199446</v>
      </c>
      <c r="BH6" s="20">
        <f>IF(AND(BG6&gt;=0.95,BG6&lt;=1.05),1,IF(OR(AND(BG6&gt;=0.85,BG6&lt;0.95),AND(BG6&gt;1.05,BG6&lt;=1.15)),0.5,0))</f>
        <v>1</v>
      </c>
      <c r="BI6" s="46"/>
      <c r="BJ6" s="46"/>
      <c r="BK6" s="51"/>
      <c r="BL6" s="15"/>
      <c r="BM6" s="22">
        <v>0</v>
      </c>
      <c r="BN6" s="20">
        <f t="shared" si="16"/>
        <v>0</v>
      </c>
      <c r="BO6" s="98">
        <v>1000.9</v>
      </c>
      <c r="BP6" s="98">
        <v>795.9</v>
      </c>
      <c r="BQ6" s="98">
        <v>746.7</v>
      </c>
      <c r="BR6" s="98">
        <v>833.6</v>
      </c>
      <c r="BS6" s="78">
        <f t="shared" si="17"/>
        <v>1.26365625789075</v>
      </c>
      <c r="BT6" s="20">
        <f t="shared" ref="BT6:BT15" si="44">IF(AND(BS6&gt;=0.7,BS6&lt;=1.3),1,IF(OR(AND(BS6&gt;=1.3,BS6&lt;1.5),AND(BS6&gt;0.5,BS6&lt;=0.7)),0.5,0))</f>
        <v>1</v>
      </c>
      <c r="BU6" s="46">
        <v>0</v>
      </c>
      <c r="BV6" s="20">
        <f t="shared" si="18"/>
        <v>0</v>
      </c>
      <c r="BW6" s="46"/>
      <c r="BX6" s="46"/>
      <c r="BY6" s="46"/>
      <c r="BZ6" s="15"/>
      <c r="CA6" s="15" t="e">
        <f t="shared" si="19"/>
        <v>#DIV/0!</v>
      </c>
      <c r="CB6" s="15" t="e">
        <f t="shared" si="20"/>
        <v>#DIV/0!</v>
      </c>
      <c r="CC6" s="42">
        <v>0</v>
      </c>
      <c r="CD6" s="20">
        <f t="shared" si="21"/>
        <v>0</v>
      </c>
      <c r="CE6" s="42">
        <v>0</v>
      </c>
      <c r="CF6" s="20">
        <f t="shared" ref="CF6:CF15" si="45">IF(CE6&gt;0,-1,0)</f>
        <v>0</v>
      </c>
      <c r="CG6" s="94">
        <v>0</v>
      </c>
      <c r="CH6" s="95">
        <v>533.1</v>
      </c>
      <c r="CI6" s="96">
        <v>0</v>
      </c>
      <c r="CJ6" s="95">
        <v>607.1</v>
      </c>
      <c r="CK6" s="47" t="e">
        <f t="shared" si="22"/>
        <v>#DIV/0!</v>
      </c>
      <c r="CL6" s="20">
        <f t="shared" ref="CL6:CL15" si="46">IF(CI6=0,1,IF(CK6&lt;1,1,0))</f>
        <v>1</v>
      </c>
      <c r="CM6" s="48"/>
      <c r="CN6" s="20">
        <f t="shared" si="23"/>
        <v>0</v>
      </c>
      <c r="CO6" s="25"/>
      <c r="CP6" s="20">
        <f t="shared" ref="CP6:CP15" si="47">IF(ISBLANK(CO6),0,-0.5)</f>
        <v>0</v>
      </c>
      <c r="CQ6" s="15"/>
      <c r="CR6" s="20">
        <f t="shared" ref="CR6:CR15" si="48">IF(ISBLANK(CQ6),0,-0.5)</f>
        <v>0</v>
      </c>
      <c r="CS6" s="93" t="s">
        <v>445</v>
      </c>
      <c r="CT6" s="20">
        <v>1</v>
      </c>
      <c r="CU6" s="87">
        <v>2</v>
      </c>
      <c r="CV6" s="87">
        <v>724</v>
      </c>
      <c r="CW6" s="53">
        <f t="shared" si="24"/>
        <v>2.7624309392265192E-3</v>
      </c>
      <c r="CX6" s="20">
        <f t="shared" si="25"/>
        <v>0.6</v>
      </c>
      <c r="CY6" s="46">
        <v>1</v>
      </c>
      <c r="CZ6" s="46">
        <v>1</v>
      </c>
      <c r="DA6" s="46">
        <v>1</v>
      </c>
      <c r="DB6" s="46">
        <v>1</v>
      </c>
      <c r="DC6" s="107">
        <v>1</v>
      </c>
      <c r="DD6" s="17">
        <f t="shared" si="26"/>
        <v>5</v>
      </c>
      <c r="DE6" s="20">
        <f t="shared" si="27"/>
        <v>1</v>
      </c>
      <c r="DF6" s="31">
        <v>26.5</v>
      </c>
      <c r="DG6" s="31">
        <v>41.4</v>
      </c>
      <c r="DH6" s="76">
        <f t="shared" si="28"/>
        <v>0.64009661835748799</v>
      </c>
      <c r="DI6" s="77">
        <f t="shared" si="29"/>
        <v>1</v>
      </c>
      <c r="DJ6" s="84"/>
      <c r="DK6" s="24">
        <f t="shared" ref="DK6:DK15" si="49">IF(ISBLANK(DJ6),0,1)</f>
        <v>0</v>
      </c>
      <c r="DL6" s="20">
        <f t="shared" ref="DL6:DL15" si="50">IF(DJ6&gt;0,1,0)</f>
        <v>0</v>
      </c>
      <c r="DM6" s="105" t="s">
        <v>446</v>
      </c>
      <c r="DN6" s="105" t="s">
        <v>447</v>
      </c>
      <c r="DO6" s="24">
        <f t="shared" ref="DO6:DO15" si="51">IF(ISBLANK(DM6),0,1)+IF(ISBLANK(DN6),0,1)</f>
        <v>2</v>
      </c>
      <c r="DP6" s="20">
        <f t="shared" ref="DP6:DP15" si="52">IF(DO6&gt;=2,1,0)</f>
        <v>1</v>
      </c>
      <c r="DQ6" s="90" t="s">
        <v>285</v>
      </c>
      <c r="DR6" s="20">
        <f t="shared" si="30"/>
        <v>0.5</v>
      </c>
      <c r="DS6" s="87" t="s">
        <v>292</v>
      </c>
      <c r="DT6" s="20">
        <f t="shared" si="31"/>
        <v>0.5</v>
      </c>
      <c r="DU6" s="92" t="s">
        <v>447</v>
      </c>
      <c r="DV6" s="20">
        <f t="shared" si="32"/>
        <v>0.5</v>
      </c>
      <c r="DW6" s="87" t="s">
        <v>448</v>
      </c>
      <c r="DX6" s="20">
        <f t="shared" si="33"/>
        <v>0.5</v>
      </c>
      <c r="DY6" s="87" t="s">
        <v>449</v>
      </c>
      <c r="DZ6" s="20">
        <f t="shared" si="34"/>
        <v>0.5</v>
      </c>
      <c r="EA6" s="87" t="s">
        <v>417</v>
      </c>
      <c r="EB6" s="20">
        <f t="shared" si="35"/>
        <v>0.5</v>
      </c>
      <c r="EC6" s="87" t="s">
        <v>298</v>
      </c>
      <c r="ED6" s="20">
        <f t="shared" si="36"/>
        <v>0.5</v>
      </c>
      <c r="EE6" s="87" t="s">
        <v>450</v>
      </c>
      <c r="EF6" s="20">
        <f t="shared" si="37"/>
        <v>0.5</v>
      </c>
      <c r="EG6" s="87" t="s">
        <v>418</v>
      </c>
      <c r="EH6" s="20">
        <f t="shared" si="38"/>
        <v>0.5</v>
      </c>
      <c r="EI6" s="85">
        <f t="shared" si="39"/>
        <v>17.100000000000001</v>
      </c>
      <c r="EJ6" s="86">
        <v>5</v>
      </c>
    </row>
    <row r="7" spans="1:153" ht="50.1" customHeight="1" x14ac:dyDescent="0.25">
      <c r="A7" s="109" t="s">
        <v>65</v>
      </c>
      <c r="B7" s="41">
        <v>44673</v>
      </c>
      <c r="C7" s="41">
        <v>44910</v>
      </c>
      <c r="D7" s="80">
        <f t="shared" si="40"/>
        <v>1</v>
      </c>
      <c r="E7" s="95">
        <v>0</v>
      </c>
      <c r="F7" s="97">
        <v>3882.8</v>
      </c>
      <c r="G7" s="97">
        <v>2764.4</v>
      </c>
      <c r="H7" s="103">
        <v>0</v>
      </c>
      <c r="I7" s="21">
        <f t="shared" si="0"/>
        <v>0</v>
      </c>
      <c r="J7" s="17" t="s">
        <v>31</v>
      </c>
      <c r="K7" s="81">
        <f t="shared" si="41"/>
        <v>1</v>
      </c>
      <c r="L7" s="96">
        <v>0</v>
      </c>
      <c r="M7" s="95">
        <v>3828.4</v>
      </c>
      <c r="N7" s="102">
        <v>2764.4</v>
      </c>
      <c r="O7" s="87">
        <v>0</v>
      </c>
      <c r="P7" s="47">
        <f t="shared" si="1"/>
        <v>0</v>
      </c>
      <c r="Q7" s="17" t="s">
        <v>34</v>
      </c>
      <c r="R7" s="20">
        <f t="shared" si="42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97">
        <v>0</v>
      </c>
      <c r="Y7" s="100">
        <v>3867.9</v>
      </c>
      <c r="Z7" s="95">
        <v>113</v>
      </c>
      <c r="AA7" s="47">
        <f t="shared" si="4"/>
        <v>0</v>
      </c>
      <c r="AB7" s="17" t="s">
        <v>32</v>
      </c>
      <c r="AC7" s="20">
        <f t="shared" si="5"/>
        <v>1</v>
      </c>
      <c r="AD7" s="96">
        <v>0</v>
      </c>
      <c r="AE7" s="95">
        <v>69.599999999999994</v>
      </c>
      <c r="AF7" s="96">
        <v>0</v>
      </c>
      <c r="AG7" s="47">
        <f t="shared" si="6"/>
        <v>0</v>
      </c>
      <c r="AH7" s="17" t="s">
        <v>35</v>
      </c>
      <c r="AI7" s="20">
        <f t="shared" si="7"/>
        <v>1</v>
      </c>
      <c r="AJ7" s="95">
        <v>1576.1</v>
      </c>
      <c r="AK7" s="95">
        <v>1730</v>
      </c>
      <c r="AL7" s="47">
        <f t="shared" si="8"/>
        <v>0.91104046242774561</v>
      </c>
      <c r="AM7" s="17" t="s">
        <v>35</v>
      </c>
      <c r="AN7" s="20">
        <f t="shared" si="9"/>
        <v>1</v>
      </c>
      <c r="AO7" s="94">
        <v>4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>
        <v>2</v>
      </c>
      <c r="AZ7" s="20">
        <f t="shared" si="13"/>
        <v>-1</v>
      </c>
      <c r="BA7" s="97">
        <v>0</v>
      </c>
      <c r="BB7" s="97">
        <v>3867.9</v>
      </c>
      <c r="BC7" s="47">
        <f t="shared" si="14"/>
        <v>0</v>
      </c>
      <c r="BD7" s="20">
        <f t="shared" si="43"/>
        <v>-1</v>
      </c>
      <c r="BE7" s="97">
        <v>65.2</v>
      </c>
      <c r="BF7" s="97">
        <v>64.400000000000006</v>
      </c>
      <c r="BG7" s="47">
        <f t="shared" si="15"/>
        <v>1.0124223602484472</v>
      </c>
      <c r="BH7" s="20">
        <f t="shared" ref="BH7:BH15" si="53">IF(AND(BG7&gt;=0.95,BG7&lt;=1.05),1,IF(OR(AND(BG7&gt;=0.85,BG7&lt;0.95),AND(BG7&gt;1.05,BG7&lt;=1.15)),0.5,0))</f>
        <v>1</v>
      </c>
      <c r="BI7" s="46"/>
      <c r="BJ7" s="46"/>
      <c r="BK7" s="51"/>
      <c r="BL7" s="15"/>
      <c r="BM7" s="22">
        <v>0</v>
      </c>
      <c r="BN7" s="20">
        <f t="shared" si="16"/>
        <v>0</v>
      </c>
      <c r="BO7" s="98">
        <v>1147.9000000000001</v>
      </c>
      <c r="BP7" s="98">
        <v>835.1</v>
      </c>
      <c r="BQ7" s="98">
        <v>902.2</v>
      </c>
      <c r="BR7" s="98">
        <v>869.6</v>
      </c>
      <c r="BS7" s="78">
        <f t="shared" si="17"/>
        <v>1.3209942843990947</v>
      </c>
      <c r="BT7" s="20">
        <f t="shared" si="44"/>
        <v>0.5</v>
      </c>
      <c r="BU7" s="46">
        <v>0</v>
      </c>
      <c r="BV7" s="20">
        <f t="shared" si="18"/>
        <v>0</v>
      </c>
      <c r="BW7" s="46"/>
      <c r="BX7" s="46"/>
      <c r="BY7" s="46"/>
      <c r="BZ7" s="15"/>
      <c r="CA7" s="15" t="e">
        <f t="shared" si="19"/>
        <v>#DIV/0!</v>
      </c>
      <c r="CB7" s="15" t="e">
        <f t="shared" si="20"/>
        <v>#DIV/0!</v>
      </c>
      <c r="CC7" s="42">
        <v>0</v>
      </c>
      <c r="CD7" s="20">
        <f t="shared" si="21"/>
        <v>0</v>
      </c>
      <c r="CE7" s="42">
        <v>0</v>
      </c>
      <c r="CF7" s="20">
        <f t="shared" si="45"/>
        <v>0</v>
      </c>
      <c r="CG7" s="94">
        <v>0</v>
      </c>
      <c r="CH7" s="95">
        <v>1118.4000000000001</v>
      </c>
      <c r="CI7" s="96">
        <v>0</v>
      </c>
      <c r="CJ7" s="95">
        <v>1153.3</v>
      </c>
      <c r="CK7" s="47" t="e">
        <f t="shared" si="22"/>
        <v>#DIV/0!</v>
      </c>
      <c r="CL7" s="20">
        <f t="shared" si="46"/>
        <v>1</v>
      </c>
      <c r="CM7" s="48"/>
      <c r="CN7" s="20">
        <f t="shared" si="23"/>
        <v>0</v>
      </c>
      <c r="CO7" s="25"/>
      <c r="CP7" s="20">
        <f t="shared" si="47"/>
        <v>0</v>
      </c>
      <c r="CQ7" s="15"/>
      <c r="CR7" s="20">
        <f t="shared" si="48"/>
        <v>0</v>
      </c>
      <c r="CS7" s="93" t="s">
        <v>470</v>
      </c>
      <c r="CT7" s="20">
        <v>1</v>
      </c>
      <c r="CU7" s="87">
        <v>2</v>
      </c>
      <c r="CV7" s="87">
        <v>641</v>
      </c>
      <c r="CW7" s="53">
        <f t="shared" si="24"/>
        <v>3.1201248049921998E-3</v>
      </c>
      <c r="CX7" s="20">
        <f t="shared" si="25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6"/>
        <v>5</v>
      </c>
      <c r="DE7" s="20">
        <f t="shared" si="27"/>
        <v>1</v>
      </c>
      <c r="DF7" s="31">
        <v>50.5</v>
      </c>
      <c r="DG7" s="31">
        <v>91.3</v>
      </c>
      <c r="DH7" s="76">
        <f t="shared" si="28"/>
        <v>0.55312157721796273</v>
      </c>
      <c r="DI7" s="77">
        <f t="shared" si="29"/>
        <v>1</v>
      </c>
      <c r="DJ7" s="82"/>
      <c r="DK7" s="24">
        <f t="shared" si="49"/>
        <v>0</v>
      </c>
      <c r="DL7" s="20">
        <f t="shared" si="50"/>
        <v>0</v>
      </c>
      <c r="DM7" s="105" t="s">
        <v>470</v>
      </c>
      <c r="DN7" s="105" t="s">
        <v>471</v>
      </c>
      <c r="DO7" s="24">
        <f t="shared" si="51"/>
        <v>2</v>
      </c>
      <c r="DP7" s="20">
        <f t="shared" si="52"/>
        <v>1</v>
      </c>
      <c r="DQ7" s="87"/>
      <c r="DR7" s="20">
        <f t="shared" si="30"/>
        <v>0</v>
      </c>
      <c r="DS7" s="87" t="s">
        <v>226</v>
      </c>
      <c r="DT7" s="20">
        <f t="shared" si="31"/>
        <v>0.5</v>
      </c>
      <c r="DU7" s="91" t="s">
        <v>472</v>
      </c>
      <c r="DV7" s="20">
        <f t="shared" si="32"/>
        <v>0.5</v>
      </c>
      <c r="DW7" s="90" t="s">
        <v>473</v>
      </c>
      <c r="DX7" s="20">
        <f t="shared" si="33"/>
        <v>0.5</v>
      </c>
      <c r="DY7" s="87" t="s">
        <v>414</v>
      </c>
      <c r="DZ7" s="20">
        <f t="shared" si="34"/>
        <v>0.5</v>
      </c>
      <c r="EA7" s="87" t="s">
        <v>474</v>
      </c>
      <c r="EB7" s="20">
        <f t="shared" si="35"/>
        <v>0.5</v>
      </c>
      <c r="EC7" s="87" t="s">
        <v>415</v>
      </c>
      <c r="ED7" s="20">
        <f t="shared" si="36"/>
        <v>0.5</v>
      </c>
      <c r="EE7" s="88" t="s">
        <v>475</v>
      </c>
      <c r="EF7" s="20">
        <f t="shared" si="37"/>
        <v>0.5</v>
      </c>
      <c r="EG7" s="87" t="s">
        <v>416</v>
      </c>
      <c r="EH7" s="20">
        <f t="shared" si="38"/>
        <v>0.5</v>
      </c>
      <c r="EI7" s="85">
        <f>D7+K7+R7+W7+AC7+AI7+AN7+AQ7+AX7+AZ7+BD7+BH7+BT7+BV7+CD7+CF7+CL7+CN7+CP7+CR7+CT7+CX7+DE7+DI7+DL7+DR7+DT7+DV7+DX7+DZ7+EB7+ED7+EF7+EH7+DP7</f>
        <v>17.100000000000001</v>
      </c>
      <c r="EJ7" s="86">
        <v>5</v>
      </c>
    </row>
    <row r="8" spans="1:153" ht="50.1" customHeight="1" x14ac:dyDescent="0.25">
      <c r="A8" s="109" t="s">
        <v>73</v>
      </c>
      <c r="B8" s="41">
        <v>44799</v>
      </c>
      <c r="C8" s="41">
        <v>44923</v>
      </c>
      <c r="D8" s="80">
        <f t="shared" si="40"/>
        <v>1</v>
      </c>
      <c r="E8" s="95">
        <v>0</v>
      </c>
      <c r="F8" s="97">
        <v>4891.8999999999996</v>
      </c>
      <c r="G8" s="97">
        <v>4010.15</v>
      </c>
      <c r="H8" s="103">
        <v>0</v>
      </c>
      <c r="I8" s="21">
        <f t="shared" si="0"/>
        <v>0</v>
      </c>
      <c r="J8" s="17" t="s">
        <v>31</v>
      </c>
      <c r="K8" s="81">
        <f t="shared" si="41"/>
        <v>1</v>
      </c>
      <c r="L8" s="96">
        <v>0</v>
      </c>
      <c r="M8" s="95">
        <v>4894.67</v>
      </c>
      <c r="N8" s="95">
        <v>4010.2</v>
      </c>
      <c r="O8" s="87">
        <v>0</v>
      </c>
      <c r="P8" s="47">
        <f t="shared" si="1"/>
        <v>0</v>
      </c>
      <c r="Q8" s="17" t="s">
        <v>34</v>
      </c>
      <c r="R8" s="20">
        <f t="shared" si="42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97">
        <v>0</v>
      </c>
      <c r="Y8" s="100">
        <v>4895.6899999999996</v>
      </c>
      <c r="Z8" s="95">
        <v>113</v>
      </c>
      <c r="AA8" s="47">
        <f t="shared" si="4"/>
        <v>0</v>
      </c>
      <c r="AB8" s="17" t="s">
        <v>32</v>
      </c>
      <c r="AC8" s="20">
        <f t="shared" si="5"/>
        <v>1</v>
      </c>
      <c r="AD8" s="96">
        <v>0</v>
      </c>
      <c r="AE8" s="95">
        <v>55.1</v>
      </c>
      <c r="AF8" s="96">
        <v>0</v>
      </c>
      <c r="AG8" s="47">
        <f t="shared" si="6"/>
        <v>0</v>
      </c>
      <c r="AH8" s="17" t="s">
        <v>35</v>
      </c>
      <c r="AI8" s="20">
        <f t="shared" si="7"/>
        <v>1</v>
      </c>
      <c r="AJ8" s="99">
        <v>1551.55</v>
      </c>
      <c r="AK8" s="95">
        <v>1694</v>
      </c>
      <c r="AL8" s="47">
        <f t="shared" si="8"/>
        <v>0.91590909090909089</v>
      </c>
      <c r="AM8" s="17" t="s">
        <v>35</v>
      </c>
      <c r="AN8" s="20">
        <f t="shared" si="9"/>
        <v>1</v>
      </c>
      <c r="AO8" s="94">
        <v>5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97">
        <v>1128.2</v>
      </c>
      <c r="BB8" s="97">
        <v>4895.7</v>
      </c>
      <c r="BC8" s="47">
        <f t="shared" si="14"/>
        <v>0.2304471270706947</v>
      </c>
      <c r="BD8" s="20">
        <f t="shared" si="43"/>
        <v>-1</v>
      </c>
      <c r="BE8" s="97">
        <v>380.7</v>
      </c>
      <c r="BF8" s="97">
        <v>347</v>
      </c>
      <c r="BG8" s="47">
        <f t="shared" si="15"/>
        <v>1.0971181556195966</v>
      </c>
      <c r="BH8" s="20">
        <f t="shared" si="53"/>
        <v>0.5</v>
      </c>
      <c r="BI8" s="46"/>
      <c r="BJ8" s="46"/>
      <c r="BK8" s="51"/>
      <c r="BL8" s="15"/>
      <c r="BM8" s="22">
        <v>0</v>
      </c>
      <c r="BN8" s="20">
        <f t="shared" si="16"/>
        <v>0</v>
      </c>
      <c r="BO8" s="98">
        <v>1389.37</v>
      </c>
      <c r="BP8" s="98">
        <v>834.52</v>
      </c>
      <c r="BQ8" s="98">
        <v>848</v>
      </c>
      <c r="BR8" s="98">
        <v>920.86</v>
      </c>
      <c r="BS8" s="78">
        <f t="shared" si="17"/>
        <v>1.6010378815232502</v>
      </c>
      <c r="BT8" s="20">
        <f t="shared" si="44"/>
        <v>0</v>
      </c>
      <c r="BU8" s="46">
        <v>0</v>
      </c>
      <c r="BV8" s="20">
        <f t="shared" si="18"/>
        <v>0</v>
      </c>
      <c r="BW8" s="46"/>
      <c r="BX8" s="46"/>
      <c r="BY8" s="46"/>
      <c r="BZ8" s="15"/>
      <c r="CA8" s="15" t="e">
        <f t="shared" si="19"/>
        <v>#DIV/0!</v>
      </c>
      <c r="CB8" s="15" t="e">
        <f t="shared" si="20"/>
        <v>#DIV/0!</v>
      </c>
      <c r="CC8" s="42">
        <v>0</v>
      </c>
      <c r="CD8" s="20">
        <f t="shared" si="21"/>
        <v>0</v>
      </c>
      <c r="CE8" s="42">
        <v>0</v>
      </c>
      <c r="CF8" s="20">
        <f t="shared" si="45"/>
        <v>0</v>
      </c>
      <c r="CG8" s="94">
        <v>0</v>
      </c>
      <c r="CH8" s="95">
        <v>881.8</v>
      </c>
      <c r="CI8" s="96">
        <v>0</v>
      </c>
      <c r="CJ8" s="95">
        <v>587.97</v>
      </c>
      <c r="CK8" s="47" t="e">
        <f t="shared" si="22"/>
        <v>#DIV/0!</v>
      </c>
      <c r="CL8" s="20">
        <f t="shared" si="46"/>
        <v>1</v>
      </c>
      <c r="CM8" s="48"/>
      <c r="CN8" s="20">
        <f t="shared" si="23"/>
        <v>0</v>
      </c>
      <c r="CO8" s="25"/>
      <c r="CP8" s="20">
        <f t="shared" si="47"/>
        <v>0</v>
      </c>
      <c r="CQ8" s="15"/>
      <c r="CR8" s="20">
        <f t="shared" si="48"/>
        <v>0</v>
      </c>
      <c r="CS8" s="93" t="s">
        <v>451</v>
      </c>
      <c r="CT8" s="20">
        <v>1</v>
      </c>
      <c r="CU8" s="87">
        <v>1</v>
      </c>
      <c r="CV8" s="87">
        <v>681</v>
      </c>
      <c r="CW8" s="53">
        <f t="shared" si="24"/>
        <v>1.4684287812041115E-3</v>
      </c>
      <c r="CX8" s="20">
        <f t="shared" si="25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6"/>
        <v>5</v>
      </c>
      <c r="DE8" s="20">
        <f t="shared" si="27"/>
        <v>1</v>
      </c>
      <c r="DF8" s="31">
        <v>78.2</v>
      </c>
      <c r="DG8" s="31">
        <v>283.2</v>
      </c>
      <c r="DH8" s="76">
        <f t="shared" si="28"/>
        <v>0.27612994350282488</v>
      </c>
      <c r="DI8" s="77">
        <f t="shared" si="29"/>
        <v>1</v>
      </c>
      <c r="DJ8" s="82"/>
      <c r="DK8" s="24">
        <f t="shared" si="49"/>
        <v>0</v>
      </c>
      <c r="DL8" s="20">
        <f t="shared" si="50"/>
        <v>0</v>
      </c>
      <c r="DM8" s="106" t="s">
        <v>451</v>
      </c>
      <c r="DN8" s="105" t="s">
        <v>452</v>
      </c>
      <c r="DO8" s="24">
        <f t="shared" si="51"/>
        <v>2</v>
      </c>
      <c r="DP8" s="20">
        <f t="shared" si="52"/>
        <v>1</v>
      </c>
      <c r="DQ8" s="90" t="s">
        <v>293</v>
      </c>
      <c r="DR8" s="20">
        <f t="shared" si="30"/>
        <v>0.5</v>
      </c>
      <c r="DS8" s="87" t="s">
        <v>419</v>
      </c>
      <c r="DT8" s="20">
        <f t="shared" si="31"/>
        <v>0.5</v>
      </c>
      <c r="DU8" s="88" t="s">
        <v>453</v>
      </c>
      <c r="DV8" s="20">
        <f t="shared" si="32"/>
        <v>0.5</v>
      </c>
      <c r="DW8" s="87" t="s">
        <v>454</v>
      </c>
      <c r="DX8" s="20">
        <f t="shared" si="33"/>
        <v>0.5</v>
      </c>
      <c r="DY8" s="87" t="s">
        <v>275</v>
      </c>
      <c r="DZ8" s="20">
        <f t="shared" si="34"/>
        <v>0.5</v>
      </c>
      <c r="EA8" s="90" t="s">
        <v>417</v>
      </c>
      <c r="EB8" s="20">
        <f t="shared" si="35"/>
        <v>0.5</v>
      </c>
      <c r="EC8" s="87" t="s">
        <v>294</v>
      </c>
      <c r="ED8" s="20">
        <f t="shared" si="36"/>
        <v>0.5</v>
      </c>
      <c r="EE8" s="87" t="s">
        <v>455</v>
      </c>
      <c r="EF8" s="20">
        <f t="shared" si="37"/>
        <v>0.5</v>
      </c>
      <c r="EG8" s="87" t="s">
        <v>404</v>
      </c>
      <c r="EH8" s="20">
        <f t="shared" si="38"/>
        <v>0.5</v>
      </c>
      <c r="EI8" s="85">
        <f t="shared" si="39"/>
        <v>17.600000000000001</v>
      </c>
      <c r="EJ8" s="86">
        <v>4</v>
      </c>
    </row>
    <row r="9" spans="1:153" s="4" customFormat="1" ht="50.1" customHeight="1" x14ac:dyDescent="0.25">
      <c r="A9" s="109" t="s">
        <v>69</v>
      </c>
      <c r="B9" s="41">
        <v>44803</v>
      </c>
      <c r="C9" s="41">
        <v>44576</v>
      </c>
      <c r="D9" s="80">
        <f t="shared" si="40"/>
        <v>1</v>
      </c>
      <c r="E9" s="95">
        <v>0</v>
      </c>
      <c r="F9" s="104">
        <v>3271.36</v>
      </c>
      <c r="G9" s="97">
        <v>1917.63</v>
      </c>
      <c r="H9" s="103">
        <v>0</v>
      </c>
      <c r="I9" s="21">
        <f t="shared" si="0"/>
        <v>0</v>
      </c>
      <c r="J9" s="17" t="s">
        <v>31</v>
      </c>
      <c r="K9" s="81">
        <f t="shared" si="41"/>
        <v>1</v>
      </c>
      <c r="L9" s="96">
        <v>0</v>
      </c>
      <c r="M9" s="95">
        <v>3190.04</v>
      </c>
      <c r="N9" s="95">
        <v>1917.63</v>
      </c>
      <c r="O9" s="87">
        <v>0</v>
      </c>
      <c r="P9" s="47">
        <f t="shared" si="1"/>
        <v>0</v>
      </c>
      <c r="Q9" s="60" t="s">
        <v>34</v>
      </c>
      <c r="R9" s="20">
        <f t="shared" si="42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97">
        <v>0</v>
      </c>
      <c r="Y9" s="100">
        <v>3733.3</v>
      </c>
      <c r="Z9" s="95">
        <v>113</v>
      </c>
      <c r="AA9" s="47">
        <f t="shared" si="4"/>
        <v>0</v>
      </c>
      <c r="AB9" s="60" t="s">
        <v>32</v>
      </c>
      <c r="AC9" s="20">
        <f t="shared" si="5"/>
        <v>1</v>
      </c>
      <c r="AD9" s="96">
        <v>0</v>
      </c>
      <c r="AE9" s="95">
        <v>769.67</v>
      </c>
      <c r="AF9" s="96">
        <v>0</v>
      </c>
      <c r="AG9" s="47">
        <f t="shared" si="6"/>
        <v>0</v>
      </c>
      <c r="AH9" s="17" t="s">
        <v>35</v>
      </c>
      <c r="AI9" s="20">
        <f t="shared" si="7"/>
        <v>1</v>
      </c>
      <c r="AJ9" s="95">
        <v>2053.06</v>
      </c>
      <c r="AK9" s="100">
        <v>2534</v>
      </c>
      <c r="AL9" s="47">
        <f t="shared" si="8"/>
        <v>0.81020520915548533</v>
      </c>
      <c r="AM9" s="17" t="s">
        <v>35</v>
      </c>
      <c r="AN9" s="20">
        <f t="shared" si="9"/>
        <v>1</v>
      </c>
      <c r="AO9" s="94">
        <v>6</v>
      </c>
      <c r="AP9" s="17" t="s">
        <v>107</v>
      </c>
      <c r="AQ9" s="20">
        <f t="shared" si="10"/>
        <v>1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97">
        <v>142.9</v>
      </c>
      <c r="BB9" s="97">
        <v>3733.3</v>
      </c>
      <c r="BC9" s="47">
        <f t="shared" si="14"/>
        <v>3.8277127474352447E-2</v>
      </c>
      <c r="BD9" s="20">
        <f t="shared" si="43"/>
        <v>-1</v>
      </c>
      <c r="BE9" s="97">
        <v>64.3</v>
      </c>
      <c r="BF9" s="97">
        <v>69.400000000000006</v>
      </c>
      <c r="BG9" s="47">
        <f t="shared" si="15"/>
        <v>0.92651296829971175</v>
      </c>
      <c r="BH9" s="20">
        <f t="shared" si="53"/>
        <v>0.5</v>
      </c>
      <c r="BI9" s="46"/>
      <c r="BJ9" s="46"/>
      <c r="BK9" s="51"/>
      <c r="BL9" s="46"/>
      <c r="BM9" s="22">
        <v>0</v>
      </c>
      <c r="BN9" s="61">
        <f t="shared" si="16"/>
        <v>0</v>
      </c>
      <c r="BO9" s="98">
        <v>786</v>
      </c>
      <c r="BP9" s="98">
        <v>652.20000000000005</v>
      </c>
      <c r="BQ9" s="108">
        <v>1175.9000000000001</v>
      </c>
      <c r="BR9" s="98">
        <v>863.39</v>
      </c>
      <c r="BS9" s="78">
        <f t="shared" si="17"/>
        <v>0.87609465389059582</v>
      </c>
      <c r="BT9" s="20">
        <f t="shared" si="44"/>
        <v>1</v>
      </c>
      <c r="BU9" s="46">
        <v>0</v>
      </c>
      <c r="BV9" s="20">
        <f t="shared" si="18"/>
        <v>0</v>
      </c>
      <c r="BW9" s="46"/>
      <c r="BX9" s="46"/>
      <c r="BY9" s="46"/>
      <c r="BZ9" s="46"/>
      <c r="CA9" s="46" t="e">
        <f t="shared" si="19"/>
        <v>#DIV/0!</v>
      </c>
      <c r="CB9" s="46" t="e">
        <f t="shared" si="20"/>
        <v>#DIV/0!</v>
      </c>
      <c r="CC9" s="42">
        <v>0</v>
      </c>
      <c r="CD9" s="20">
        <f t="shared" si="21"/>
        <v>0</v>
      </c>
      <c r="CE9" s="42">
        <v>0</v>
      </c>
      <c r="CF9" s="20">
        <f t="shared" si="45"/>
        <v>0</v>
      </c>
      <c r="CG9" s="94">
        <v>0</v>
      </c>
      <c r="CH9" s="95">
        <v>1353.8</v>
      </c>
      <c r="CI9" s="96">
        <v>0</v>
      </c>
      <c r="CJ9" s="95">
        <v>1509.35</v>
      </c>
      <c r="CK9" s="47" t="e">
        <f t="shared" si="22"/>
        <v>#DIV/0!</v>
      </c>
      <c r="CL9" s="20">
        <f t="shared" si="46"/>
        <v>1</v>
      </c>
      <c r="CM9" s="48"/>
      <c r="CN9" s="20">
        <f t="shared" si="23"/>
        <v>0</v>
      </c>
      <c r="CO9" s="25"/>
      <c r="CP9" s="20">
        <f t="shared" si="47"/>
        <v>0</v>
      </c>
      <c r="CQ9" s="15"/>
      <c r="CR9" s="20">
        <f t="shared" si="48"/>
        <v>0</v>
      </c>
      <c r="CS9" s="93" t="s">
        <v>489</v>
      </c>
      <c r="CT9" s="20">
        <v>1</v>
      </c>
      <c r="CU9" s="87">
        <v>4</v>
      </c>
      <c r="CV9" s="87">
        <v>575</v>
      </c>
      <c r="CW9" s="53">
        <f t="shared" si="24"/>
        <v>6.956521739130435E-3</v>
      </c>
      <c r="CX9" s="20">
        <f t="shared" si="25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6"/>
        <v>5</v>
      </c>
      <c r="DE9" s="20">
        <f t="shared" si="27"/>
        <v>1</v>
      </c>
      <c r="DF9" s="31">
        <v>113.8</v>
      </c>
      <c r="DG9" s="31">
        <v>244.6</v>
      </c>
      <c r="DH9" s="76">
        <f t="shared" si="28"/>
        <v>0.46524938675388389</v>
      </c>
      <c r="DI9" s="77">
        <f t="shared" si="29"/>
        <v>1</v>
      </c>
      <c r="DJ9" s="82"/>
      <c r="DK9" s="24">
        <f t="shared" si="49"/>
        <v>0</v>
      </c>
      <c r="DL9" s="20">
        <f t="shared" si="50"/>
        <v>0</v>
      </c>
      <c r="DM9" s="105" t="s">
        <v>490</v>
      </c>
      <c r="DN9" s="105" t="s">
        <v>442</v>
      </c>
      <c r="DO9" s="24">
        <f t="shared" si="51"/>
        <v>2</v>
      </c>
      <c r="DP9" s="20">
        <f t="shared" si="52"/>
        <v>1</v>
      </c>
      <c r="DQ9" s="87"/>
      <c r="DR9" s="20">
        <f t="shared" si="30"/>
        <v>0</v>
      </c>
      <c r="DS9" s="90" t="s">
        <v>264</v>
      </c>
      <c r="DT9" s="20">
        <f t="shared" si="31"/>
        <v>0.5</v>
      </c>
      <c r="DU9" s="92" t="s">
        <v>442</v>
      </c>
      <c r="DV9" s="20">
        <f t="shared" si="32"/>
        <v>0.5</v>
      </c>
      <c r="DW9" s="87" t="s">
        <v>443</v>
      </c>
      <c r="DX9" s="20">
        <f t="shared" si="33"/>
        <v>0.5</v>
      </c>
      <c r="DY9" s="87" t="s">
        <v>276</v>
      </c>
      <c r="DZ9" s="20">
        <f t="shared" si="34"/>
        <v>0.5</v>
      </c>
      <c r="EA9" s="87" t="s">
        <v>300</v>
      </c>
      <c r="EB9" s="20">
        <f t="shared" si="35"/>
        <v>0.5</v>
      </c>
      <c r="EC9" s="87" t="s">
        <v>291</v>
      </c>
      <c r="ED9" s="20">
        <f t="shared" si="36"/>
        <v>0.5</v>
      </c>
      <c r="EE9" s="87" t="s">
        <v>444</v>
      </c>
      <c r="EF9" s="20">
        <f t="shared" si="37"/>
        <v>0.5</v>
      </c>
      <c r="EG9" s="87" t="s">
        <v>407</v>
      </c>
      <c r="EH9" s="20">
        <f t="shared" si="38"/>
        <v>0.5</v>
      </c>
      <c r="EI9" s="85">
        <f t="shared" si="39"/>
        <v>18.100000000000001</v>
      </c>
      <c r="EJ9" s="86">
        <v>3</v>
      </c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</row>
    <row r="10" spans="1:153" ht="50.1" customHeight="1" x14ac:dyDescent="0.25">
      <c r="A10" s="109" t="s">
        <v>70</v>
      </c>
      <c r="B10" s="41">
        <v>44785</v>
      </c>
      <c r="C10" s="41">
        <v>44879</v>
      </c>
      <c r="D10" s="80">
        <f t="shared" si="40"/>
        <v>1</v>
      </c>
      <c r="E10" s="95">
        <v>0</v>
      </c>
      <c r="F10" s="104">
        <v>2621</v>
      </c>
      <c r="G10" s="97">
        <v>2019.9</v>
      </c>
      <c r="H10" s="103">
        <v>0</v>
      </c>
      <c r="I10" s="21">
        <f t="shared" si="0"/>
        <v>0</v>
      </c>
      <c r="J10" s="17" t="s">
        <v>31</v>
      </c>
      <c r="K10" s="81">
        <f t="shared" si="41"/>
        <v>1</v>
      </c>
      <c r="L10" s="96">
        <v>0</v>
      </c>
      <c r="M10" s="95">
        <v>2487.4</v>
      </c>
      <c r="N10" s="95">
        <v>2019.9</v>
      </c>
      <c r="O10" s="87">
        <v>0</v>
      </c>
      <c r="P10" s="47">
        <f t="shared" si="1"/>
        <v>0</v>
      </c>
      <c r="Q10" s="17" t="s">
        <v>34</v>
      </c>
      <c r="R10" s="20">
        <f t="shared" si="42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97">
        <v>0</v>
      </c>
      <c r="Y10" s="100">
        <v>2411.6999999999998</v>
      </c>
      <c r="Z10" s="95">
        <v>113</v>
      </c>
      <c r="AA10" s="47">
        <f t="shared" si="4"/>
        <v>0</v>
      </c>
      <c r="AB10" s="17" t="s">
        <v>32</v>
      </c>
      <c r="AC10" s="20">
        <f t="shared" si="5"/>
        <v>1</v>
      </c>
      <c r="AD10" s="96">
        <v>0</v>
      </c>
      <c r="AE10" s="95">
        <v>538.87</v>
      </c>
      <c r="AF10" s="96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95">
        <v>1497.65</v>
      </c>
      <c r="AK10" s="100">
        <v>1611</v>
      </c>
      <c r="AL10" s="47">
        <f t="shared" si="8"/>
        <v>0.92963997517070152</v>
      </c>
      <c r="AM10" s="17" t="s">
        <v>35</v>
      </c>
      <c r="AN10" s="20">
        <f t="shared" si="9"/>
        <v>1</v>
      </c>
      <c r="AO10" s="94">
        <v>6</v>
      </c>
      <c r="AP10" s="17" t="s">
        <v>107</v>
      </c>
      <c r="AQ10" s="20">
        <f t="shared" si="10"/>
        <v>1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97">
        <v>0</v>
      </c>
      <c r="BB10" s="97">
        <v>2411.6999999999998</v>
      </c>
      <c r="BC10" s="47">
        <f t="shared" si="14"/>
        <v>0</v>
      </c>
      <c r="BD10" s="20">
        <f t="shared" si="43"/>
        <v>-1</v>
      </c>
      <c r="BE10" s="97">
        <v>38.9</v>
      </c>
      <c r="BF10" s="97">
        <v>36.299999999999997</v>
      </c>
      <c r="BG10" s="47">
        <f t="shared" si="15"/>
        <v>1.0716253443526171</v>
      </c>
      <c r="BH10" s="20">
        <f t="shared" si="53"/>
        <v>0.5</v>
      </c>
      <c r="BI10" s="46"/>
      <c r="BJ10" s="46"/>
      <c r="BK10" s="51"/>
      <c r="BL10" s="15"/>
      <c r="BM10" s="22">
        <v>0</v>
      </c>
      <c r="BN10" s="20">
        <f t="shared" si="16"/>
        <v>0</v>
      </c>
      <c r="BO10" s="98">
        <v>615.98</v>
      </c>
      <c r="BP10" s="98">
        <v>527.57000000000005</v>
      </c>
      <c r="BQ10" s="98">
        <v>469.51</v>
      </c>
      <c r="BR10" s="98">
        <v>459.34</v>
      </c>
      <c r="BS10" s="78">
        <f t="shared" si="17"/>
        <v>1.2688235536452397</v>
      </c>
      <c r="BT10" s="20">
        <f t="shared" si="44"/>
        <v>1</v>
      </c>
      <c r="BU10" s="46">
        <v>0</v>
      </c>
      <c r="BV10" s="20">
        <f t="shared" si="18"/>
        <v>0</v>
      </c>
      <c r="BW10" s="46"/>
      <c r="BX10" s="46"/>
      <c r="BY10" s="46"/>
      <c r="BZ10" s="15"/>
      <c r="CA10" s="15" t="e">
        <f t="shared" si="19"/>
        <v>#DIV/0!</v>
      </c>
      <c r="CB10" s="15" t="e">
        <f t="shared" si="20"/>
        <v>#DIV/0!</v>
      </c>
      <c r="CC10" s="42">
        <v>0</v>
      </c>
      <c r="CD10" s="20">
        <f t="shared" si="21"/>
        <v>0</v>
      </c>
      <c r="CE10" s="42">
        <v>0</v>
      </c>
      <c r="CF10" s="20">
        <f t="shared" si="45"/>
        <v>0</v>
      </c>
      <c r="CG10" s="94">
        <v>0</v>
      </c>
      <c r="CH10" s="95">
        <v>601.1</v>
      </c>
      <c r="CI10" s="95">
        <v>0</v>
      </c>
      <c r="CJ10" s="95">
        <v>369.5</v>
      </c>
      <c r="CK10" s="47" t="e">
        <f t="shared" si="22"/>
        <v>#DIV/0!</v>
      </c>
      <c r="CL10" s="20">
        <f t="shared" si="46"/>
        <v>1</v>
      </c>
      <c r="CM10" s="48"/>
      <c r="CN10" s="20">
        <f t="shared" si="23"/>
        <v>0</v>
      </c>
      <c r="CO10" s="25"/>
      <c r="CP10" s="20">
        <f t="shared" si="47"/>
        <v>0</v>
      </c>
      <c r="CQ10" s="15"/>
      <c r="CR10" s="20">
        <f t="shared" si="48"/>
        <v>0</v>
      </c>
      <c r="CS10" s="93" t="s">
        <v>464</v>
      </c>
      <c r="CT10" s="20">
        <v>1</v>
      </c>
      <c r="CU10" s="87">
        <v>5</v>
      </c>
      <c r="CV10" s="87">
        <v>614</v>
      </c>
      <c r="CW10" s="53">
        <f t="shared" si="24"/>
        <v>8.1433224755700327E-3</v>
      </c>
      <c r="CX10" s="20">
        <f t="shared" si="25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6"/>
        <v>5</v>
      </c>
      <c r="DE10" s="20">
        <f t="shared" si="27"/>
        <v>1</v>
      </c>
      <c r="DF10" s="31">
        <v>26</v>
      </c>
      <c r="DG10" s="31">
        <v>158.19999999999999</v>
      </c>
      <c r="DH10" s="76">
        <f t="shared" si="28"/>
        <v>0.16434892541087232</v>
      </c>
      <c r="DI10" s="77">
        <f t="shared" si="29"/>
        <v>1</v>
      </c>
      <c r="DJ10" s="82"/>
      <c r="DK10" s="24">
        <f t="shared" si="49"/>
        <v>0</v>
      </c>
      <c r="DL10" s="20">
        <f t="shared" si="50"/>
        <v>0</v>
      </c>
      <c r="DM10" s="105" t="s">
        <v>465</v>
      </c>
      <c r="DN10" s="105" t="s">
        <v>466</v>
      </c>
      <c r="DO10" s="24">
        <f t="shared" si="51"/>
        <v>2</v>
      </c>
      <c r="DP10" s="20">
        <f t="shared" si="52"/>
        <v>1</v>
      </c>
      <c r="DQ10" s="87" t="s">
        <v>283</v>
      </c>
      <c r="DR10" s="20">
        <f t="shared" si="30"/>
        <v>0.5</v>
      </c>
      <c r="DS10" s="87" t="s">
        <v>292</v>
      </c>
      <c r="DT10" s="20">
        <f t="shared" si="31"/>
        <v>0.5</v>
      </c>
      <c r="DU10" s="91" t="s">
        <v>466</v>
      </c>
      <c r="DV10" s="20">
        <f t="shared" si="32"/>
        <v>0.5</v>
      </c>
      <c r="DW10" s="87" t="s">
        <v>467</v>
      </c>
      <c r="DX10" s="20">
        <f t="shared" si="33"/>
        <v>0.5</v>
      </c>
      <c r="DY10" s="87" t="s">
        <v>289</v>
      </c>
      <c r="DZ10" s="20">
        <f t="shared" si="34"/>
        <v>0.5</v>
      </c>
      <c r="EA10" s="87" t="s">
        <v>468</v>
      </c>
      <c r="EB10" s="20">
        <f t="shared" si="35"/>
        <v>0.5</v>
      </c>
      <c r="EC10" s="87" t="s">
        <v>230</v>
      </c>
      <c r="ED10" s="20">
        <f t="shared" si="36"/>
        <v>0.5</v>
      </c>
      <c r="EE10" s="87" t="s">
        <v>469</v>
      </c>
      <c r="EF10" s="20">
        <f t="shared" si="37"/>
        <v>0.5</v>
      </c>
      <c r="EG10" s="87" t="s">
        <v>409</v>
      </c>
      <c r="EH10" s="20">
        <f t="shared" si="38"/>
        <v>0.5</v>
      </c>
      <c r="EI10" s="85">
        <f t="shared" si="39"/>
        <v>18.600000000000001</v>
      </c>
      <c r="EJ10" s="86">
        <v>2</v>
      </c>
    </row>
    <row r="11" spans="1:153" ht="50.1" customHeight="1" x14ac:dyDescent="0.25">
      <c r="A11" s="109" t="s">
        <v>68</v>
      </c>
      <c r="B11" s="41">
        <v>44805</v>
      </c>
      <c r="C11" s="41">
        <v>44923</v>
      </c>
      <c r="D11" s="80">
        <f t="shared" si="40"/>
        <v>1</v>
      </c>
      <c r="E11" s="95">
        <v>0</v>
      </c>
      <c r="F11" s="104">
        <v>5136.8</v>
      </c>
      <c r="G11" s="97">
        <v>3809.9</v>
      </c>
      <c r="H11" s="103">
        <v>0</v>
      </c>
      <c r="I11" s="21">
        <f t="shared" si="0"/>
        <v>0</v>
      </c>
      <c r="J11" s="17" t="s">
        <v>31</v>
      </c>
      <c r="K11" s="81">
        <f t="shared" si="41"/>
        <v>1</v>
      </c>
      <c r="L11" s="96">
        <v>0</v>
      </c>
      <c r="M11" s="95">
        <v>5041.8999999999996</v>
      </c>
      <c r="N11" s="95">
        <v>3809.9</v>
      </c>
      <c r="O11" s="87">
        <v>0</v>
      </c>
      <c r="P11" s="47">
        <f t="shared" si="1"/>
        <v>0</v>
      </c>
      <c r="Q11" s="17" t="s">
        <v>34</v>
      </c>
      <c r="R11" s="20">
        <f t="shared" si="42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97">
        <v>0</v>
      </c>
      <c r="Y11" s="100">
        <v>4850.7299999999996</v>
      </c>
      <c r="Z11" s="95">
        <v>113</v>
      </c>
      <c r="AA11" s="47">
        <f t="shared" si="4"/>
        <v>0</v>
      </c>
      <c r="AB11" s="17" t="s">
        <v>32</v>
      </c>
      <c r="AC11" s="20">
        <f t="shared" si="5"/>
        <v>1</v>
      </c>
      <c r="AD11" s="96">
        <v>0</v>
      </c>
      <c r="AE11" s="95">
        <v>0</v>
      </c>
      <c r="AF11" s="96">
        <v>0</v>
      </c>
      <c r="AG11" s="47" t="e">
        <f t="shared" si="6"/>
        <v>#DIV/0!</v>
      </c>
      <c r="AH11" s="17" t="s">
        <v>35</v>
      </c>
      <c r="AI11" s="20">
        <f t="shared" si="7"/>
        <v>1</v>
      </c>
      <c r="AJ11" s="95">
        <v>2264.6999999999998</v>
      </c>
      <c r="AK11" s="100">
        <v>2759</v>
      </c>
      <c r="AL11" s="47">
        <f t="shared" si="8"/>
        <v>0.82084088437839786</v>
      </c>
      <c r="AM11" s="17" t="s">
        <v>35</v>
      </c>
      <c r="AN11" s="20">
        <f t="shared" si="9"/>
        <v>1</v>
      </c>
      <c r="AO11" s="94">
        <v>5</v>
      </c>
      <c r="AP11" s="17" t="s">
        <v>107</v>
      </c>
      <c r="AQ11" s="20">
        <f t="shared" si="10"/>
        <v>1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97">
        <v>0</v>
      </c>
      <c r="BB11" s="97">
        <v>4850.7</v>
      </c>
      <c r="BC11" s="47">
        <f t="shared" si="14"/>
        <v>0</v>
      </c>
      <c r="BD11" s="20">
        <f t="shared" si="43"/>
        <v>-1</v>
      </c>
      <c r="BE11" s="97">
        <v>398.6</v>
      </c>
      <c r="BF11" s="97">
        <v>397</v>
      </c>
      <c r="BG11" s="47">
        <f t="shared" si="15"/>
        <v>1.0040302267002519</v>
      </c>
      <c r="BH11" s="20">
        <f t="shared" si="53"/>
        <v>1</v>
      </c>
      <c r="BI11" s="46"/>
      <c r="BJ11" s="46"/>
      <c r="BK11" s="51"/>
      <c r="BL11" s="15"/>
      <c r="BM11" s="22">
        <v>0</v>
      </c>
      <c r="BN11" s="20">
        <f t="shared" si="16"/>
        <v>0</v>
      </c>
      <c r="BO11" s="98">
        <v>1430.8</v>
      </c>
      <c r="BP11" s="98">
        <v>1102.3</v>
      </c>
      <c r="BQ11" s="98">
        <v>1004.08</v>
      </c>
      <c r="BR11" s="98">
        <v>1200.5999999999999</v>
      </c>
      <c r="BS11" s="78">
        <f t="shared" si="17"/>
        <v>1.2979818444623192</v>
      </c>
      <c r="BT11" s="20">
        <f t="shared" si="44"/>
        <v>1</v>
      </c>
      <c r="BU11" s="46">
        <v>0</v>
      </c>
      <c r="BV11" s="20">
        <f t="shared" si="18"/>
        <v>0</v>
      </c>
      <c r="BW11" s="46"/>
      <c r="BX11" s="46"/>
      <c r="BY11" s="46"/>
      <c r="BZ11" s="15"/>
      <c r="CA11" s="15" t="e">
        <f t="shared" si="19"/>
        <v>#DIV/0!</v>
      </c>
      <c r="CB11" s="15" t="e">
        <f t="shared" si="20"/>
        <v>#DIV/0!</v>
      </c>
      <c r="CC11" s="42">
        <v>0</v>
      </c>
      <c r="CD11" s="20">
        <f t="shared" si="21"/>
        <v>0</v>
      </c>
      <c r="CE11" s="42">
        <v>0</v>
      </c>
      <c r="CF11" s="20">
        <f t="shared" si="45"/>
        <v>0</v>
      </c>
      <c r="CG11" s="94">
        <v>0</v>
      </c>
      <c r="CH11" s="95">
        <v>1326.9</v>
      </c>
      <c r="CI11" s="96">
        <v>0</v>
      </c>
      <c r="CJ11" s="95">
        <v>1316.86</v>
      </c>
      <c r="CK11" s="47" t="e">
        <f t="shared" si="22"/>
        <v>#DIV/0!</v>
      </c>
      <c r="CL11" s="20">
        <f t="shared" si="46"/>
        <v>1</v>
      </c>
      <c r="CM11" s="48"/>
      <c r="CN11" s="20">
        <f t="shared" si="23"/>
        <v>0</v>
      </c>
      <c r="CO11" s="25"/>
      <c r="CP11" s="20">
        <f t="shared" si="47"/>
        <v>0</v>
      </c>
      <c r="CQ11" s="15"/>
      <c r="CR11" s="20">
        <f t="shared" si="48"/>
        <v>0</v>
      </c>
      <c r="CS11" s="93" t="s">
        <v>430</v>
      </c>
      <c r="CT11" s="20">
        <v>1</v>
      </c>
      <c r="CU11" s="87">
        <v>9</v>
      </c>
      <c r="CV11" s="87">
        <v>712</v>
      </c>
      <c r="CW11" s="53">
        <f t="shared" si="24"/>
        <v>1.2640449438202247E-2</v>
      </c>
      <c r="CX11" s="20">
        <f t="shared" si="25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6"/>
        <v>5</v>
      </c>
      <c r="DE11" s="20">
        <f t="shared" si="27"/>
        <v>1</v>
      </c>
      <c r="DF11" s="79">
        <v>165.6</v>
      </c>
      <c r="DG11" s="79">
        <v>299.8</v>
      </c>
      <c r="DH11" s="76">
        <f t="shared" si="28"/>
        <v>0.55236824549699792</v>
      </c>
      <c r="DI11" s="77">
        <f t="shared" si="29"/>
        <v>1</v>
      </c>
      <c r="DJ11" s="82"/>
      <c r="DK11" s="24">
        <f t="shared" si="49"/>
        <v>0</v>
      </c>
      <c r="DL11" s="20">
        <f t="shared" si="50"/>
        <v>0</v>
      </c>
      <c r="DM11" s="105" t="s">
        <v>430</v>
      </c>
      <c r="DN11" s="105" t="s">
        <v>431</v>
      </c>
      <c r="DO11" s="24">
        <f t="shared" si="51"/>
        <v>2</v>
      </c>
      <c r="DP11" s="20">
        <f t="shared" si="52"/>
        <v>1</v>
      </c>
      <c r="DQ11" s="87" t="s">
        <v>432</v>
      </c>
      <c r="DR11" s="20">
        <f t="shared" si="30"/>
        <v>0.5</v>
      </c>
      <c r="DS11" s="90" t="s">
        <v>423</v>
      </c>
      <c r="DT11" s="20">
        <f t="shared" si="31"/>
        <v>0.5</v>
      </c>
      <c r="DU11" s="91" t="s">
        <v>431</v>
      </c>
      <c r="DV11" s="20">
        <f t="shared" si="32"/>
        <v>0.5</v>
      </c>
      <c r="DW11" s="87" t="s">
        <v>433</v>
      </c>
      <c r="DX11" s="20">
        <f t="shared" si="33"/>
        <v>0.5</v>
      </c>
      <c r="DY11" s="87" t="s">
        <v>273</v>
      </c>
      <c r="DZ11" s="20">
        <f t="shared" si="34"/>
        <v>0.5</v>
      </c>
      <c r="EA11" s="87" t="s">
        <v>434</v>
      </c>
      <c r="EB11" s="20">
        <f t="shared" si="35"/>
        <v>0.5</v>
      </c>
      <c r="EC11" s="87" t="s">
        <v>299</v>
      </c>
      <c r="ED11" s="20">
        <f t="shared" si="36"/>
        <v>0.5</v>
      </c>
      <c r="EE11" s="87" t="s">
        <v>435</v>
      </c>
      <c r="EF11" s="20">
        <f t="shared" si="37"/>
        <v>0.5</v>
      </c>
      <c r="EG11" s="87" t="s">
        <v>408</v>
      </c>
      <c r="EH11" s="20">
        <f t="shared" si="38"/>
        <v>0.5</v>
      </c>
      <c r="EI11" s="85">
        <f t="shared" si="39"/>
        <v>19.100000000000001</v>
      </c>
      <c r="EJ11" s="86">
        <v>1</v>
      </c>
    </row>
    <row r="12" spans="1:153" ht="50.1" customHeight="1" x14ac:dyDescent="0.25">
      <c r="A12" s="109" t="s">
        <v>66</v>
      </c>
      <c r="B12" s="41">
        <v>44674</v>
      </c>
      <c r="C12" s="41">
        <v>44910</v>
      </c>
      <c r="D12" s="80">
        <f t="shared" si="40"/>
        <v>1</v>
      </c>
      <c r="E12" s="95">
        <v>0</v>
      </c>
      <c r="F12" s="104">
        <v>6102.4</v>
      </c>
      <c r="G12" s="97">
        <v>4763.6000000000004</v>
      </c>
      <c r="H12" s="103">
        <v>0</v>
      </c>
      <c r="I12" s="21">
        <f t="shared" si="0"/>
        <v>0</v>
      </c>
      <c r="J12" s="17" t="s">
        <v>31</v>
      </c>
      <c r="K12" s="81">
        <f t="shared" si="41"/>
        <v>1</v>
      </c>
      <c r="L12" s="96">
        <v>0</v>
      </c>
      <c r="M12" s="95">
        <v>6866.6</v>
      </c>
      <c r="N12" s="95">
        <v>5503.2</v>
      </c>
      <c r="O12" s="87">
        <v>0</v>
      </c>
      <c r="P12" s="47">
        <f t="shared" si="1"/>
        <v>0</v>
      </c>
      <c r="Q12" s="17" t="s">
        <v>34</v>
      </c>
      <c r="R12" s="20">
        <f t="shared" si="42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97">
        <v>0</v>
      </c>
      <c r="Y12" s="100">
        <v>6440.9</v>
      </c>
      <c r="Z12" s="95">
        <v>113</v>
      </c>
      <c r="AA12" s="47">
        <f t="shared" si="4"/>
        <v>0</v>
      </c>
      <c r="AB12" s="17" t="s">
        <v>32</v>
      </c>
      <c r="AC12" s="20">
        <f t="shared" si="5"/>
        <v>1</v>
      </c>
      <c r="AD12" s="96">
        <v>0</v>
      </c>
      <c r="AE12" s="95">
        <v>546.4</v>
      </c>
      <c r="AF12" s="96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101">
        <v>1873.7</v>
      </c>
      <c r="AK12" s="95">
        <v>2039</v>
      </c>
      <c r="AL12" s="47">
        <f t="shared" si="8"/>
        <v>0.91893084845512507</v>
      </c>
      <c r="AM12" s="17" t="s">
        <v>35</v>
      </c>
      <c r="AN12" s="20">
        <f t="shared" si="9"/>
        <v>1</v>
      </c>
      <c r="AO12" s="94">
        <v>6</v>
      </c>
      <c r="AP12" s="17" t="s">
        <v>107</v>
      </c>
      <c r="AQ12" s="20">
        <f t="shared" si="10"/>
        <v>1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>
        <v>3</v>
      </c>
      <c r="AZ12" s="20">
        <f t="shared" si="13"/>
        <v>-1</v>
      </c>
      <c r="BA12" s="97">
        <v>1722.8</v>
      </c>
      <c r="BB12" s="97">
        <v>6440.9</v>
      </c>
      <c r="BC12" s="47">
        <f t="shared" si="14"/>
        <v>0.26747814746386378</v>
      </c>
      <c r="BD12" s="20">
        <f t="shared" si="43"/>
        <v>-1</v>
      </c>
      <c r="BE12" s="97">
        <v>433.1</v>
      </c>
      <c r="BF12" s="97">
        <v>433.1</v>
      </c>
      <c r="BG12" s="47">
        <f t="shared" si="15"/>
        <v>1</v>
      </c>
      <c r="BH12" s="20">
        <f t="shared" si="53"/>
        <v>1</v>
      </c>
      <c r="BI12" s="46"/>
      <c r="BJ12" s="46"/>
      <c r="BK12" s="51"/>
      <c r="BL12" s="15"/>
      <c r="BM12" s="22">
        <v>0</v>
      </c>
      <c r="BN12" s="20">
        <f t="shared" si="16"/>
        <v>0</v>
      </c>
      <c r="BO12" s="98">
        <v>1314</v>
      </c>
      <c r="BP12" s="98">
        <v>1020</v>
      </c>
      <c r="BQ12" s="98">
        <v>1338</v>
      </c>
      <c r="BR12" s="98">
        <v>1403</v>
      </c>
      <c r="BS12" s="78">
        <f t="shared" si="17"/>
        <v>1.0481254985376229</v>
      </c>
      <c r="BT12" s="20">
        <f t="shared" si="44"/>
        <v>1</v>
      </c>
      <c r="BU12" s="46">
        <v>0</v>
      </c>
      <c r="BV12" s="20">
        <f t="shared" si="18"/>
        <v>0</v>
      </c>
      <c r="BW12" s="46"/>
      <c r="BX12" s="46"/>
      <c r="BY12" s="46"/>
      <c r="BZ12" s="15"/>
      <c r="CA12" s="15" t="e">
        <f t="shared" si="19"/>
        <v>#DIV/0!</v>
      </c>
      <c r="CB12" s="15" t="e">
        <f t="shared" si="20"/>
        <v>#DIV/0!</v>
      </c>
      <c r="CC12" s="42">
        <v>0</v>
      </c>
      <c r="CD12" s="20">
        <f t="shared" si="21"/>
        <v>0</v>
      </c>
      <c r="CE12" s="42">
        <v>0</v>
      </c>
      <c r="CF12" s="20">
        <f t="shared" si="45"/>
        <v>0</v>
      </c>
      <c r="CG12" s="94">
        <v>0</v>
      </c>
      <c r="CH12" s="95">
        <v>1338.8</v>
      </c>
      <c r="CI12" s="96">
        <v>0</v>
      </c>
      <c r="CJ12" s="95">
        <v>851.4</v>
      </c>
      <c r="CK12" s="47" t="e">
        <f t="shared" si="22"/>
        <v>#DIV/0!</v>
      </c>
      <c r="CL12" s="20">
        <f t="shared" si="46"/>
        <v>1</v>
      </c>
      <c r="CM12" s="48"/>
      <c r="CN12" s="20">
        <f t="shared" si="23"/>
        <v>0</v>
      </c>
      <c r="CO12" s="25"/>
      <c r="CP12" s="20">
        <f t="shared" si="47"/>
        <v>0</v>
      </c>
      <c r="CQ12" s="74"/>
      <c r="CR12" s="20">
        <f t="shared" si="48"/>
        <v>0</v>
      </c>
      <c r="CS12" s="93" t="s">
        <v>476</v>
      </c>
      <c r="CT12" s="20">
        <v>1</v>
      </c>
      <c r="CU12" s="87">
        <v>8</v>
      </c>
      <c r="CV12" s="87">
        <v>752</v>
      </c>
      <c r="CW12" s="53">
        <f t="shared" si="24"/>
        <v>1.0638297872340425E-2</v>
      </c>
      <c r="CX12" s="20">
        <f t="shared" si="25"/>
        <v>0.6</v>
      </c>
      <c r="CY12" s="46">
        <v>1</v>
      </c>
      <c r="CZ12" s="46">
        <v>1</v>
      </c>
      <c r="DA12" s="46">
        <v>1</v>
      </c>
      <c r="DB12" s="46">
        <v>1</v>
      </c>
      <c r="DC12" s="46">
        <v>1</v>
      </c>
      <c r="DD12" s="17">
        <f t="shared" si="26"/>
        <v>5</v>
      </c>
      <c r="DE12" s="20">
        <f t="shared" si="27"/>
        <v>1</v>
      </c>
      <c r="DF12" s="31">
        <v>64.599999999999994</v>
      </c>
      <c r="DG12" s="79">
        <v>900.8</v>
      </c>
      <c r="DH12" s="76">
        <f t="shared" si="28"/>
        <v>7.1714031971580813E-2</v>
      </c>
      <c r="DI12" s="77">
        <f t="shared" si="29"/>
        <v>1</v>
      </c>
      <c r="DJ12" s="82"/>
      <c r="DK12" s="24">
        <f t="shared" si="49"/>
        <v>0</v>
      </c>
      <c r="DL12" s="20">
        <f t="shared" si="50"/>
        <v>0</v>
      </c>
      <c r="DM12" s="106" t="s">
        <v>477</v>
      </c>
      <c r="DN12" s="105" t="s">
        <v>478</v>
      </c>
      <c r="DO12" s="24">
        <f t="shared" si="51"/>
        <v>2</v>
      </c>
      <c r="DP12" s="20">
        <f t="shared" si="52"/>
        <v>1</v>
      </c>
      <c r="DQ12" s="87"/>
      <c r="DR12" s="20">
        <f t="shared" si="30"/>
        <v>0</v>
      </c>
      <c r="DS12" s="87" t="s">
        <v>420</v>
      </c>
      <c r="DT12" s="20">
        <f t="shared" si="31"/>
        <v>0.5</v>
      </c>
      <c r="DU12" s="91" t="s">
        <v>479</v>
      </c>
      <c r="DV12" s="20">
        <f t="shared" si="32"/>
        <v>0.5</v>
      </c>
      <c r="DW12" s="90" t="s">
        <v>480</v>
      </c>
      <c r="DX12" s="20">
        <f t="shared" si="33"/>
        <v>0.5</v>
      </c>
      <c r="DY12" s="87" t="s">
        <v>271</v>
      </c>
      <c r="DZ12" s="20">
        <f t="shared" si="34"/>
        <v>0.5</v>
      </c>
      <c r="EA12" s="87" t="s">
        <v>481</v>
      </c>
      <c r="EB12" s="20">
        <f t="shared" si="35"/>
        <v>0.5</v>
      </c>
      <c r="EC12" s="87" t="s">
        <v>410</v>
      </c>
      <c r="ED12" s="20">
        <f t="shared" si="36"/>
        <v>0.5</v>
      </c>
      <c r="EE12" s="89" t="s">
        <v>482</v>
      </c>
      <c r="EF12" s="20">
        <f t="shared" si="37"/>
        <v>0.5</v>
      </c>
      <c r="EG12" s="87" t="s">
        <v>411</v>
      </c>
      <c r="EH12" s="20">
        <f t="shared" si="38"/>
        <v>0.5</v>
      </c>
      <c r="EI12" s="85">
        <f t="shared" si="39"/>
        <v>17.600000000000001</v>
      </c>
      <c r="EJ12" s="86">
        <v>4</v>
      </c>
    </row>
    <row r="13" spans="1:153" ht="50.1" customHeight="1" x14ac:dyDescent="0.25">
      <c r="A13" s="109" t="s">
        <v>75</v>
      </c>
      <c r="B13" s="40"/>
      <c r="C13" s="40"/>
      <c r="D13" s="80">
        <f t="shared" si="40"/>
        <v>-1</v>
      </c>
      <c r="E13" s="95">
        <v>0</v>
      </c>
      <c r="F13" s="104">
        <v>4586.2</v>
      </c>
      <c r="G13" s="97">
        <v>2630.1</v>
      </c>
      <c r="H13" s="103">
        <v>0</v>
      </c>
      <c r="I13" s="21">
        <f t="shared" si="0"/>
        <v>0</v>
      </c>
      <c r="J13" s="17" t="s">
        <v>31</v>
      </c>
      <c r="K13" s="81">
        <f t="shared" si="41"/>
        <v>1</v>
      </c>
      <c r="L13" s="96">
        <v>0</v>
      </c>
      <c r="M13" s="95">
        <v>4579.2</v>
      </c>
      <c r="N13" s="95">
        <v>2630.1</v>
      </c>
      <c r="O13" s="87">
        <v>0</v>
      </c>
      <c r="P13" s="47">
        <f t="shared" si="1"/>
        <v>0</v>
      </c>
      <c r="Q13" s="17" t="s">
        <v>34</v>
      </c>
      <c r="R13" s="20">
        <f t="shared" si="42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97">
        <v>0</v>
      </c>
      <c r="Y13" s="100">
        <v>4673.6000000000004</v>
      </c>
      <c r="Z13" s="95">
        <v>113</v>
      </c>
      <c r="AA13" s="47">
        <f t="shared" si="4"/>
        <v>0</v>
      </c>
      <c r="AB13" s="17" t="s">
        <v>32</v>
      </c>
      <c r="AC13" s="20">
        <f t="shared" si="5"/>
        <v>1</v>
      </c>
      <c r="AD13" s="96">
        <v>0</v>
      </c>
      <c r="AE13" s="95">
        <v>265.3</v>
      </c>
      <c r="AF13" s="96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95">
        <v>2055.8000000000002</v>
      </c>
      <c r="AK13" s="95">
        <v>2128</v>
      </c>
      <c r="AL13" s="47">
        <f t="shared" si="8"/>
        <v>0.96607142857142869</v>
      </c>
      <c r="AM13" s="17" t="s">
        <v>35</v>
      </c>
      <c r="AN13" s="20">
        <f t="shared" si="9"/>
        <v>1</v>
      </c>
      <c r="AO13" s="94">
        <v>6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>
        <v>1</v>
      </c>
      <c r="AZ13" s="20">
        <f t="shared" si="13"/>
        <v>-1</v>
      </c>
      <c r="BA13" s="97">
        <v>0</v>
      </c>
      <c r="BB13" s="97">
        <v>4673.6000000000004</v>
      </c>
      <c r="BC13" s="47">
        <f t="shared" si="14"/>
        <v>0</v>
      </c>
      <c r="BD13" s="20">
        <f t="shared" si="43"/>
        <v>-1</v>
      </c>
      <c r="BE13" s="97">
        <v>45.1</v>
      </c>
      <c r="BF13" s="97">
        <v>45.1</v>
      </c>
      <c r="BG13" s="47">
        <f t="shared" si="15"/>
        <v>1</v>
      </c>
      <c r="BH13" s="20">
        <f t="shared" si="53"/>
        <v>1</v>
      </c>
      <c r="BI13" s="46"/>
      <c r="BJ13" s="46"/>
      <c r="BK13" s="51"/>
      <c r="BL13" s="15"/>
      <c r="BM13" s="22">
        <v>0</v>
      </c>
      <c r="BN13" s="20">
        <f t="shared" si="16"/>
        <v>0</v>
      </c>
      <c r="BO13" s="98">
        <v>1321.8</v>
      </c>
      <c r="BP13" s="98">
        <v>1042.7</v>
      </c>
      <c r="BQ13" s="98">
        <v>1135.5999999999999</v>
      </c>
      <c r="BR13" s="98">
        <v>1060.5</v>
      </c>
      <c r="BS13" s="78">
        <f t="shared" si="17"/>
        <v>1.2243423490181546</v>
      </c>
      <c r="BT13" s="20">
        <f t="shared" si="44"/>
        <v>1</v>
      </c>
      <c r="BU13" s="46">
        <v>0</v>
      </c>
      <c r="BV13" s="20">
        <f t="shared" si="18"/>
        <v>0</v>
      </c>
      <c r="BW13" s="46"/>
      <c r="BX13" s="46"/>
      <c r="BY13" s="46"/>
      <c r="BZ13" s="15"/>
      <c r="CA13" s="15" t="e">
        <f t="shared" si="19"/>
        <v>#DIV/0!</v>
      </c>
      <c r="CB13" s="15" t="e">
        <f t="shared" si="20"/>
        <v>#DIV/0!</v>
      </c>
      <c r="CC13" s="42">
        <v>0</v>
      </c>
      <c r="CD13" s="20">
        <f t="shared" si="21"/>
        <v>0</v>
      </c>
      <c r="CE13" s="42">
        <v>0</v>
      </c>
      <c r="CF13" s="20">
        <f t="shared" si="45"/>
        <v>0</v>
      </c>
      <c r="CG13" s="94">
        <v>0</v>
      </c>
      <c r="CH13" s="95">
        <v>1956.1</v>
      </c>
      <c r="CI13" s="96">
        <v>0</v>
      </c>
      <c r="CJ13" s="95">
        <v>2043.1</v>
      </c>
      <c r="CK13" s="47" t="e">
        <f t="shared" si="22"/>
        <v>#DIV/0!</v>
      </c>
      <c r="CL13" s="20">
        <f t="shared" si="46"/>
        <v>1</v>
      </c>
      <c r="CM13" s="48"/>
      <c r="CN13" s="20">
        <f t="shared" si="23"/>
        <v>0</v>
      </c>
      <c r="CO13" s="25"/>
      <c r="CP13" s="20">
        <f t="shared" si="47"/>
        <v>0</v>
      </c>
      <c r="CQ13" s="15"/>
      <c r="CR13" s="20">
        <f t="shared" si="48"/>
        <v>0</v>
      </c>
      <c r="CS13" s="93" t="s">
        <v>483</v>
      </c>
      <c r="CT13" s="20">
        <v>1</v>
      </c>
      <c r="CU13" s="87">
        <v>13</v>
      </c>
      <c r="CV13" s="87">
        <v>696</v>
      </c>
      <c r="CW13" s="53">
        <f t="shared" si="24"/>
        <v>1.8678160919540231E-2</v>
      </c>
      <c r="CX13" s="20">
        <f t="shared" si="25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6"/>
        <v>5</v>
      </c>
      <c r="DE13" s="20">
        <f t="shared" si="27"/>
        <v>1</v>
      </c>
      <c r="DF13" s="79">
        <v>94.1</v>
      </c>
      <c r="DG13" s="31">
        <v>167.3</v>
      </c>
      <c r="DH13" s="76">
        <f t="shared" si="28"/>
        <v>0.56246264196054985</v>
      </c>
      <c r="DI13" s="77">
        <f t="shared" si="29"/>
        <v>1</v>
      </c>
      <c r="DJ13" s="82"/>
      <c r="DK13" s="24">
        <f t="shared" si="49"/>
        <v>0</v>
      </c>
      <c r="DL13" s="20">
        <f t="shared" si="50"/>
        <v>0</v>
      </c>
      <c r="DM13" s="105" t="s">
        <v>484</v>
      </c>
      <c r="DN13" s="105" t="s">
        <v>485</v>
      </c>
      <c r="DO13" s="24">
        <f t="shared" si="51"/>
        <v>2</v>
      </c>
      <c r="DP13" s="20">
        <f t="shared" si="52"/>
        <v>1</v>
      </c>
      <c r="DQ13" s="87"/>
      <c r="DR13" s="20">
        <f t="shared" si="30"/>
        <v>0</v>
      </c>
      <c r="DS13" s="87" t="s">
        <v>269</v>
      </c>
      <c r="DT13" s="20">
        <f t="shared" si="31"/>
        <v>0.5</v>
      </c>
      <c r="DU13" s="88" t="s">
        <v>424</v>
      </c>
      <c r="DV13" s="20">
        <f t="shared" si="32"/>
        <v>0.5</v>
      </c>
      <c r="DW13" s="87" t="s">
        <v>486</v>
      </c>
      <c r="DX13" s="20">
        <f t="shared" si="33"/>
        <v>0.5</v>
      </c>
      <c r="DY13" s="87" t="s">
        <v>412</v>
      </c>
      <c r="DZ13" s="20">
        <f t="shared" si="34"/>
        <v>0.5</v>
      </c>
      <c r="EA13" s="87" t="s">
        <v>487</v>
      </c>
      <c r="EB13" s="20">
        <f t="shared" si="35"/>
        <v>0.5</v>
      </c>
      <c r="EC13" s="87" t="s">
        <v>413</v>
      </c>
      <c r="ED13" s="20">
        <f t="shared" si="36"/>
        <v>0.5</v>
      </c>
      <c r="EE13" s="87" t="s">
        <v>488</v>
      </c>
      <c r="EF13" s="20">
        <f t="shared" si="37"/>
        <v>0.5</v>
      </c>
      <c r="EG13" s="87" t="s">
        <v>425</v>
      </c>
      <c r="EH13" s="20">
        <f t="shared" si="38"/>
        <v>0.5</v>
      </c>
      <c r="EI13" s="85">
        <f t="shared" si="39"/>
        <v>15.6</v>
      </c>
      <c r="EJ13" s="86">
        <v>8</v>
      </c>
    </row>
    <row r="14" spans="1:153" ht="50.1" customHeight="1" x14ac:dyDescent="0.25">
      <c r="A14" s="109" t="s">
        <v>71</v>
      </c>
      <c r="B14" s="41">
        <v>44800</v>
      </c>
      <c r="C14" s="41">
        <v>44883</v>
      </c>
      <c r="D14" s="80">
        <f t="shared" si="40"/>
        <v>1</v>
      </c>
      <c r="E14" s="95">
        <v>0</v>
      </c>
      <c r="F14" s="104">
        <v>4364.8</v>
      </c>
      <c r="G14" s="97">
        <v>3407.3</v>
      </c>
      <c r="H14" s="103">
        <v>0</v>
      </c>
      <c r="I14" s="21">
        <f t="shared" si="0"/>
        <v>0</v>
      </c>
      <c r="J14" s="17" t="s">
        <v>31</v>
      </c>
      <c r="K14" s="81">
        <f t="shared" si="41"/>
        <v>1</v>
      </c>
      <c r="L14" s="96">
        <v>0</v>
      </c>
      <c r="M14" s="95">
        <v>4275</v>
      </c>
      <c r="N14" s="95">
        <v>3407.3</v>
      </c>
      <c r="O14" s="87">
        <v>0</v>
      </c>
      <c r="P14" s="47">
        <f t="shared" si="1"/>
        <v>0</v>
      </c>
      <c r="Q14" s="17" t="s">
        <v>34</v>
      </c>
      <c r="R14" s="20">
        <f t="shared" si="42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97">
        <v>0</v>
      </c>
      <c r="Y14" s="100">
        <v>4203.6000000000004</v>
      </c>
      <c r="Z14" s="95">
        <v>113</v>
      </c>
      <c r="AA14" s="47">
        <f t="shared" si="4"/>
        <v>0</v>
      </c>
      <c r="AB14" s="17" t="s">
        <v>32</v>
      </c>
      <c r="AC14" s="20">
        <f t="shared" si="5"/>
        <v>1</v>
      </c>
      <c r="AD14" s="96">
        <v>0</v>
      </c>
      <c r="AE14" s="95">
        <v>206.2</v>
      </c>
      <c r="AF14" s="96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95">
        <v>2258.4</v>
      </c>
      <c r="AK14" s="95">
        <v>2394</v>
      </c>
      <c r="AL14" s="47">
        <f t="shared" si="8"/>
        <v>0.94335839598997495</v>
      </c>
      <c r="AM14" s="17" t="s">
        <v>35</v>
      </c>
      <c r="AN14" s="20">
        <f t="shared" si="9"/>
        <v>1</v>
      </c>
      <c r="AO14" s="94">
        <v>5</v>
      </c>
      <c r="AP14" s="17" t="s">
        <v>107</v>
      </c>
      <c r="AQ14" s="20">
        <f t="shared" si="10"/>
        <v>1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97">
        <v>0</v>
      </c>
      <c r="BB14" s="97">
        <v>4203.6000000000004</v>
      </c>
      <c r="BC14" s="47">
        <f t="shared" si="14"/>
        <v>0</v>
      </c>
      <c r="BD14" s="20">
        <f t="shared" si="43"/>
        <v>-1</v>
      </c>
      <c r="BE14" s="97">
        <v>138.9</v>
      </c>
      <c r="BF14" s="97">
        <v>125.5</v>
      </c>
      <c r="BG14" s="47">
        <f t="shared" si="15"/>
        <v>1.1067729083665339</v>
      </c>
      <c r="BH14" s="20">
        <f t="shared" si="53"/>
        <v>0.5</v>
      </c>
      <c r="BI14" s="46"/>
      <c r="BJ14" s="46"/>
      <c r="BK14" s="51"/>
      <c r="BL14" s="15"/>
      <c r="BM14" s="22">
        <v>0</v>
      </c>
      <c r="BN14" s="20">
        <f t="shared" si="16"/>
        <v>0</v>
      </c>
      <c r="BO14" s="98">
        <v>1064.9000000000001</v>
      </c>
      <c r="BP14" s="98">
        <v>894.3</v>
      </c>
      <c r="BQ14" s="98">
        <v>1076.5</v>
      </c>
      <c r="BR14" s="98">
        <v>1054.9000000000001</v>
      </c>
      <c r="BS14" s="78">
        <f t="shared" si="17"/>
        <v>1.0558548435072876</v>
      </c>
      <c r="BT14" s="20">
        <f t="shared" si="44"/>
        <v>1</v>
      </c>
      <c r="BU14" s="46">
        <v>0</v>
      </c>
      <c r="BV14" s="20">
        <f t="shared" si="18"/>
        <v>0</v>
      </c>
      <c r="BW14" s="46"/>
      <c r="BX14" s="46"/>
      <c r="BY14" s="46"/>
      <c r="BZ14" s="15"/>
      <c r="CA14" s="15" t="e">
        <f t="shared" si="19"/>
        <v>#DIV/0!</v>
      </c>
      <c r="CB14" s="15" t="e">
        <f t="shared" si="20"/>
        <v>#DIV/0!</v>
      </c>
      <c r="CC14" s="42">
        <v>0</v>
      </c>
      <c r="CD14" s="20">
        <f t="shared" si="21"/>
        <v>0</v>
      </c>
      <c r="CE14" s="42">
        <v>0</v>
      </c>
      <c r="CF14" s="20">
        <f t="shared" si="45"/>
        <v>0</v>
      </c>
      <c r="CG14" s="94">
        <v>0</v>
      </c>
      <c r="CH14" s="95">
        <v>957.5</v>
      </c>
      <c r="CI14" s="96">
        <v>0</v>
      </c>
      <c r="CJ14" s="95">
        <v>795</v>
      </c>
      <c r="CK14" s="47" t="e">
        <f t="shared" si="22"/>
        <v>#DIV/0!</v>
      </c>
      <c r="CL14" s="20">
        <f t="shared" si="46"/>
        <v>1</v>
      </c>
      <c r="CM14" s="48"/>
      <c r="CN14" s="20">
        <f t="shared" si="23"/>
        <v>0</v>
      </c>
      <c r="CO14" s="25"/>
      <c r="CP14" s="20">
        <f t="shared" si="47"/>
        <v>0</v>
      </c>
      <c r="CQ14" s="15"/>
      <c r="CR14" s="20">
        <f t="shared" si="48"/>
        <v>0</v>
      </c>
      <c r="CS14" s="93" t="s">
        <v>427</v>
      </c>
      <c r="CT14" s="20">
        <v>1</v>
      </c>
      <c r="CU14" s="87">
        <v>3</v>
      </c>
      <c r="CV14" s="87">
        <v>717</v>
      </c>
      <c r="CW14" s="53">
        <f t="shared" si="24"/>
        <v>4.1841004184100415E-3</v>
      </c>
      <c r="CX14" s="20">
        <f t="shared" si="25"/>
        <v>0.6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6"/>
        <v>5</v>
      </c>
      <c r="DE14" s="20">
        <f t="shared" si="27"/>
        <v>1</v>
      </c>
      <c r="DF14" s="79">
        <v>230</v>
      </c>
      <c r="DG14" s="79">
        <v>133.5</v>
      </c>
      <c r="DH14" s="76">
        <f t="shared" si="28"/>
        <v>1.7228464419475655</v>
      </c>
      <c r="DI14" s="77">
        <f t="shared" si="29"/>
        <v>-1</v>
      </c>
      <c r="DJ14" s="82"/>
      <c r="DK14" s="24">
        <f t="shared" si="49"/>
        <v>0</v>
      </c>
      <c r="DL14" s="20">
        <f t="shared" si="50"/>
        <v>0</v>
      </c>
      <c r="DM14" s="105" t="s">
        <v>427</v>
      </c>
      <c r="DN14" s="105" t="s">
        <v>428</v>
      </c>
      <c r="DO14" s="24">
        <f t="shared" si="51"/>
        <v>2</v>
      </c>
      <c r="DP14" s="20">
        <f t="shared" si="52"/>
        <v>1</v>
      </c>
      <c r="DQ14" s="90" t="s">
        <v>301</v>
      </c>
      <c r="DR14" s="20">
        <f t="shared" si="30"/>
        <v>0.5</v>
      </c>
      <c r="DS14" s="87" t="s">
        <v>421</v>
      </c>
      <c r="DT14" s="20">
        <f t="shared" si="31"/>
        <v>0.5</v>
      </c>
      <c r="DU14" s="91" t="s">
        <v>428</v>
      </c>
      <c r="DV14" s="20">
        <f t="shared" si="32"/>
        <v>0.5</v>
      </c>
      <c r="DW14" s="87" t="s">
        <v>429</v>
      </c>
      <c r="DX14" s="20">
        <f t="shared" si="33"/>
        <v>0.5</v>
      </c>
      <c r="DY14" s="87" t="s">
        <v>286</v>
      </c>
      <c r="DZ14" s="20">
        <f t="shared" si="34"/>
        <v>0.5</v>
      </c>
      <c r="EA14" s="87" t="s">
        <v>405</v>
      </c>
      <c r="EB14" s="20">
        <f t="shared" si="35"/>
        <v>0.5</v>
      </c>
      <c r="EC14" s="87" t="s">
        <v>287</v>
      </c>
      <c r="ED14" s="20">
        <f t="shared" si="36"/>
        <v>0.5</v>
      </c>
      <c r="EE14" s="87" t="s">
        <v>422</v>
      </c>
      <c r="EF14" s="20">
        <f t="shared" si="37"/>
        <v>0.5</v>
      </c>
      <c r="EG14" s="87" t="s">
        <v>406</v>
      </c>
      <c r="EH14" s="20">
        <f t="shared" si="38"/>
        <v>0.5</v>
      </c>
      <c r="EI14" s="85">
        <f t="shared" si="39"/>
        <v>16.600000000000001</v>
      </c>
      <c r="EJ14" s="86">
        <v>6</v>
      </c>
    </row>
    <row r="15" spans="1:153" ht="50.1" customHeight="1" x14ac:dyDescent="0.25">
      <c r="A15" s="109" t="s">
        <v>74</v>
      </c>
      <c r="B15" s="83" t="s">
        <v>456</v>
      </c>
      <c r="C15" s="41">
        <v>44918</v>
      </c>
      <c r="D15" s="80">
        <f t="shared" si="40"/>
        <v>1</v>
      </c>
      <c r="E15" s="95">
        <v>0</v>
      </c>
      <c r="F15" s="100">
        <v>58107.7</v>
      </c>
      <c r="G15" s="97">
        <v>31484.1</v>
      </c>
      <c r="H15" s="104">
        <v>0</v>
      </c>
      <c r="I15" s="21">
        <f t="shared" si="0"/>
        <v>0</v>
      </c>
      <c r="J15" s="17" t="s">
        <v>31</v>
      </c>
      <c r="K15" s="81">
        <f>IF(I15&lt;=0.1,1,0)</f>
        <v>1</v>
      </c>
      <c r="L15" s="95">
        <v>19900</v>
      </c>
      <c r="M15" s="95">
        <v>56440.3</v>
      </c>
      <c r="N15" s="95">
        <v>31609.200000000001</v>
      </c>
      <c r="O15" s="87">
        <v>0</v>
      </c>
      <c r="P15" s="47">
        <f t="shared" si="1"/>
        <v>0.80141435538498085</v>
      </c>
      <c r="Q15" s="17" t="s">
        <v>296</v>
      </c>
      <c r="R15" s="20">
        <f t="shared" si="42"/>
        <v>1</v>
      </c>
      <c r="S15" s="42">
        <v>19900</v>
      </c>
      <c r="T15" s="42">
        <v>19900</v>
      </c>
      <c r="U15" s="47">
        <f t="shared" si="2"/>
        <v>1</v>
      </c>
      <c r="V15" s="17" t="s">
        <v>35</v>
      </c>
      <c r="W15" s="20">
        <f t="shared" si="3"/>
        <v>1</v>
      </c>
      <c r="X15" s="97">
        <v>481.2</v>
      </c>
      <c r="Y15" s="100">
        <v>56372.1</v>
      </c>
      <c r="Z15" s="95">
        <v>567.6</v>
      </c>
      <c r="AA15" s="47">
        <f t="shared" si="4"/>
        <v>8.6229605139370481E-3</v>
      </c>
      <c r="AB15" s="17" t="s">
        <v>32</v>
      </c>
      <c r="AC15" s="20">
        <f t="shared" si="5"/>
        <v>1</v>
      </c>
      <c r="AD15" s="96">
        <v>10000</v>
      </c>
      <c r="AE15" s="95">
        <v>242.2</v>
      </c>
      <c r="AF15" s="95">
        <v>12000</v>
      </c>
      <c r="AG15" s="47">
        <f>AD15/(AE15+AF15)</f>
        <v>0.81684664521082806</v>
      </c>
      <c r="AH15" s="17" t="s">
        <v>35</v>
      </c>
      <c r="AI15" s="20">
        <f t="shared" si="7"/>
        <v>1</v>
      </c>
      <c r="AJ15" s="95">
        <v>7597.9</v>
      </c>
      <c r="AK15" s="95">
        <v>0</v>
      </c>
      <c r="AL15" s="47" t="e">
        <f t="shared" si="8"/>
        <v>#DIV/0!</v>
      </c>
      <c r="AM15" s="17" t="s">
        <v>35</v>
      </c>
      <c r="AN15" s="20">
        <v>0</v>
      </c>
      <c r="AO15" s="94">
        <v>10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ref="AZ15" si="54">IF(ISBLANK(AY15),0,-1)</f>
        <v>0</v>
      </c>
      <c r="BA15" s="95">
        <v>32580.5</v>
      </c>
      <c r="BB15" s="95">
        <v>56372.1</v>
      </c>
      <c r="BC15" s="47">
        <f t="shared" si="14"/>
        <v>0.5779543426624163</v>
      </c>
      <c r="BD15" s="20">
        <f t="shared" si="43"/>
        <v>-1</v>
      </c>
      <c r="BE15" s="95">
        <v>5126.5</v>
      </c>
      <c r="BF15" s="95">
        <v>5016.3999999999996</v>
      </c>
      <c r="BG15" s="47">
        <f t="shared" si="15"/>
        <v>1.0219480105254766</v>
      </c>
      <c r="BH15" s="20">
        <f t="shared" si="53"/>
        <v>1</v>
      </c>
      <c r="BI15" s="46"/>
      <c r="BJ15" s="46"/>
      <c r="BK15" s="51"/>
      <c r="BL15" s="15"/>
      <c r="BM15" s="22">
        <v>0</v>
      </c>
      <c r="BN15" s="20">
        <f t="shared" si="16"/>
        <v>0</v>
      </c>
      <c r="BO15" s="98">
        <v>10794</v>
      </c>
      <c r="BP15" s="98">
        <v>6746.6</v>
      </c>
      <c r="BQ15" s="98">
        <v>5450.7</v>
      </c>
      <c r="BR15" s="98">
        <v>6217.8</v>
      </c>
      <c r="BS15" s="78">
        <f t="shared" si="17"/>
        <v>1.7584482299851754</v>
      </c>
      <c r="BT15" s="20">
        <f t="shared" si="44"/>
        <v>0</v>
      </c>
      <c r="BU15" s="46">
        <v>0</v>
      </c>
      <c r="BV15" s="20">
        <f t="shared" si="18"/>
        <v>0</v>
      </c>
      <c r="BW15" s="46"/>
      <c r="BX15" s="46"/>
      <c r="BY15" s="46"/>
      <c r="BZ15" s="15"/>
      <c r="CA15" s="15" t="e">
        <f t="shared" si="19"/>
        <v>#DIV/0!</v>
      </c>
      <c r="CB15" s="15" t="e">
        <f t="shared" si="20"/>
        <v>#DIV/0!</v>
      </c>
      <c r="CC15" s="42"/>
      <c r="CD15" s="20">
        <f t="shared" si="21"/>
        <v>0</v>
      </c>
      <c r="CE15" s="42">
        <v>0</v>
      </c>
      <c r="CF15" s="20">
        <f t="shared" si="45"/>
        <v>0</v>
      </c>
      <c r="CG15" s="97">
        <v>19900</v>
      </c>
      <c r="CH15" s="95">
        <v>26623.599999999999</v>
      </c>
      <c r="CI15" s="95">
        <v>21900</v>
      </c>
      <c r="CJ15" s="95">
        <v>22038.3</v>
      </c>
      <c r="CK15" s="47">
        <f t="shared" si="22"/>
        <v>0.75217738634195597</v>
      </c>
      <c r="CL15" s="20">
        <f t="shared" si="46"/>
        <v>1</v>
      </c>
      <c r="CM15" s="48"/>
      <c r="CN15" s="20">
        <f t="shared" si="23"/>
        <v>0</v>
      </c>
      <c r="CO15" s="25"/>
      <c r="CP15" s="20">
        <f t="shared" si="47"/>
        <v>0</v>
      </c>
      <c r="CQ15" s="15"/>
      <c r="CR15" s="20">
        <f t="shared" si="48"/>
        <v>0</v>
      </c>
      <c r="CS15" s="93" t="s">
        <v>457</v>
      </c>
      <c r="CT15" s="20">
        <v>1</v>
      </c>
      <c r="CU15" s="87">
        <v>24</v>
      </c>
      <c r="CV15" s="87">
        <v>1102</v>
      </c>
      <c r="CW15" s="53">
        <f t="shared" si="24"/>
        <v>2.1778584392014518E-2</v>
      </c>
      <c r="CX15" s="20">
        <f t="shared" si="25"/>
        <v>0.6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6"/>
        <v>5</v>
      </c>
      <c r="DE15" s="20">
        <f t="shared" si="27"/>
        <v>1</v>
      </c>
      <c r="DF15" s="31">
        <v>4736.7</v>
      </c>
      <c r="DG15" s="31">
        <v>5303.6</v>
      </c>
      <c r="DH15" s="76">
        <f t="shared" si="28"/>
        <v>0.89311034014631563</v>
      </c>
      <c r="DI15" s="77">
        <f t="shared" si="29"/>
        <v>1</v>
      </c>
      <c r="DJ15" s="82"/>
      <c r="DK15" s="24">
        <f t="shared" si="49"/>
        <v>0</v>
      </c>
      <c r="DL15" s="20">
        <f t="shared" si="50"/>
        <v>0</v>
      </c>
      <c r="DM15" s="88" t="s">
        <v>458</v>
      </c>
      <c r="DN15" s="88" t="s">
        <v>459</v>
      </c>
      <c r="DO15" s="24">
        <f t="shared" si="51"/>
        <v>2</v>
      </c>
      <c r="DP15" s="20">
        <f t="shared" si="52"/>
        <v>1</v>
      </c>
      <c r="DQ15" s="87" t="s">
        <v>274</v>
      </c>
      <c r="DR15" s="20">
        <f t="shared" si="30"/>
        <v>0.5</v>
      </c>
      <c r="DS15" s="87" t="s">
        <v>270</v>
      </c>
      <c r="DT15" s="20">
        <f t="shared" si="31"/>
        <v>0.5</v>
      </c>
      <c r="DU15" s="91" t="s">
        <v>459</v>
      </c>
      <c r="DV15" s="20">
        <f t="shared" si="32"/>
        <v>0.5</v>
      </c>
      <c r="DW15" s="87" t="s">
        <v>460</v>
      </c>
      <c r="DX15" s="20">
        <f t="shared" si="33"/>
        <v>0.5</v>
      </c>
      <c r="DY15" s="87" t="s">
        <v>295</v>
      </c>
      <c r="DZ15" s="20">
        <f t="shared" si="34"/>
        <v>0.5</v>
      </c>
      <c r="EA15" s="87" t="s">
        <v>461</v>
      </c>
      <c r="EB15" s="20">
        <f t="shared" si="35"/>
        <v>0.5</v>
      </c>
      <c r="EC15" s="87" t="s">
        <v>204</v>
      </c>
      <c r="ED15" s="20">
        <f t="shared" si="36"/>
        <v>0.5</v>
      </c>
      <c r="EE15" s="87" t="s">
        <v>462</v>
      </c>
      <c r="EF15" s="20">
        <f t="shared" si="37"/>
        <v>0.5</v>
      </c>
      <c r="EG15" s="87" t="s">
        <v>463</v>
      </c>
      <c r="EH15" s="20">
        <f t="shared" si="38"/>
        <v>0.5</v>
      </c>
      <c r="EI15" s="85">
        <f>D15+K15+R15+W15+AC15+AI15+AN15+AQ15+AX15+AZ15+BD15+BH15+BT15+BV15+CD15+CF15+CL15+CN15+CP15+CR15+CT15+CX15+DE15+DI15+DL15+DR15+DT15+DV15+DX15+DZ15+EB15+ED15+EF15+EH15+DP15</f>
        <v>16.100000000000001</v>
      </c>
      <c r="EJ15" s="86">
        <v>7</v>
      </c>
    </row>
    <row r="16" spans="1:153" x14ac:dyDescent="0.25">
      <c r="AQ16" s="73"/>
      <c r="BS16" s="27"/>
      <c r="CG16" s="66"/>
      <c r="DH16" s="75"/>
      <c r="EJ16" s="75"/>
    </row>
    <row r="17" spans="1:91" x14ac:dyDescent="0.25">
      <c r="BS17" s="73"/>
    </row>
    <row r="18" spans="1:91" ht="13.8" x14ac:dyDescent="0.2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41">
    <mergeCell ref="EG3:EH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  <mergeCell ref="DM3:DP3"/>
    <mergeCell ref="B2:R2"/>
    <mergeCell ref="AO3:AQ3"/>
    <mergeCell ref="S3:W3"/>
    <mergeCell ref="X3:AC3"/>
    <mergeCell ref="EJ3:EJ4"/>
    <mergeCell ref="DS3:DT3"/>
    <mergeCell ref="EA3:EB3"/>
    <mergeCell ref="EC3:ED3"/>
    <mergeCell ref="EE3:EF3"/>
    <mergeCell ref="DQ3:DR3"/>
    <mergeCell ref="EI3:EI4"/>
    <mergeCell ref="DW3:DX3"/>
    <mergeCell ref="DY3:DZ3"/>
    <mergeCell ref="DU3:DV3"/>
    <mergeCell ref="BW3:CB3"/>
    <mergeCell ref="DJ3:DL3"/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</mergeCells>
  <phoneticPr fontId="0" type="noConversion"/>
  <conditionalFormatting sqref="K5:K1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5:AN1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5:AQ16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5:BH1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5:BN1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V5:BV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5:CB1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L5:CL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5:CN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T5:DT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CT15 CP5:CR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5:DV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5:DZ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5:EB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5:ED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5:EF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H5:EH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5:AZ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Y1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5:BT1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X5:CX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R5:DR1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5:DX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5:CD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5:CF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5:DL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5:BD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P5:DP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19685039370078741" top="0.19685039370078741" bottom="0.15748031496062992" header="0.23622047244094491" footer="0.15748031496062992"/>
  <pageSetup paperSize="9" scale="69" orientation="landscape" r:id="rId13"/>
  <headerFooter alignWithMargins="0"/>
  <colBreaks count="1" manualBreakCount="1">
    <brk id="122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8"/>
  <sheetViews>
    <sheetView workbookViewId="0">
      <selection activeCell="B4" sqref="B4"/>
    </sheetView>
  </sheetViews>
  <sheetFormatPr defaultColWidth="9.109375" defaultRowHeight="13.2" x14ac:dyDescent="0.25"/>
  <cols>
    <col min="1" max="1" width="20.33203125" style="32" customWidth="1"/>
    <col min="2" max="2" width="11.33203125" style="32" customWidth="1"/>
    <col min="3" max="3" width="12.88671875" style="32" customWidth="1"/>
    <col min="4" max="4" width="9.88671875" style="32" customWidth="1"/>
    <col min="5" max="5" width="12.6640625" style="32" customWidth="1"/>
    <col min="6" max="6" width="13.109375" style="32" customWidth="1"/>
    <col min="7" max="7" width="13.6640625" style="32" customWidth="1"/>
    <col min="8" max="8" width="12.5546875" style="33" customWidth="1"/>
    <col min="9" max="9" width="10.5546875" style="34" customWidth="1"/>
    <col min="10" max="10" width="10.5546875" style="33" customWidth="1"/>
    <col min="11" max="11" width="11" style="35" customWidth="1"/>
    <col min="12" max="12" width="10.109375" style="32" customWidth="1"/>
    <col min="13" max="13" width="12.5546875" style="32" customWidth="1"/>
    <col min="14" max="14" width="12.44140625" style="34" customWidth="1"/>
    <col min="15" max="15" width="12.44140625" style="35" customWidth="1"/>
    <col min="16" max="16" width="10.109375" style="36" customWidth="1"/>
    <col min="17" max="18" width="10.109375" style="35" customWidth="1"/>
    <col min="19" max="19" width="11.33203125" style="32" customWidth="1"/>
    <col min="20" max="20" width="12.44140625" style="32" customWidth="1"/>
    <col min="21" max="21" width="10.6640625" style="34" customWidth="1"/>
    <col min="22" max="22" width="9.5546875" style="33" customWidth="1"/>
    <col min="23" max="23" width="7.88671875" style="35" customWidth="1"/>
    <col min="24" max="24" width="12.109375" style="32" customWidth="1"/>
    <col min="25" max="25" width="12.5546875" style="32" customWidth="1"/>
    <col min="26" max="26" width="15.88671875" style="32" customWidth="1"/>
    <col min="27" max="27" width="9" style="34" customWidth="1"/>
    <col min="28" max="28" width="9.5546875" style="32" customWidth="1"/>
    <col min="29" max="29" width="8.6640625" style="34" customWidth="1"/>
    <col min="30" max="30" width="10.6640625" style="32" customWidth="1"/>
    <col min="31" max="31" width="12.44140625" style="37" customWidth="1"/>
    <col min="32" max="32" width="10" style="32" customWidth="1"/>
    <col min="33" max="33" width="10.109375" style="34" customWidth="1"/>
    <col min="34" max="34" width="10.109375" style="38" customWidth="1"/>
    <col min="35" max="35" width="9.44140625" style="35" customWidth="1"/>
    <col min="36" max="36" width="19.88671875" style="35" customWidth="1"/>
    <col min="37" max="37" width="9.44140625" style="35" customWidth="1"/>
    <col min="38" max="38" width="12" style="32" customWidth="1"/>
    <col min="39" max="39" width="15.109375" style="32" customWidth="1"/>
    <col min="40" max="40" width="9.109375" style="34"/>
    <col min="41" max="42" width="9.109375" style="32"/>
    <col min="43" max="43" width="15" style="32" customWidth="1"/>
    <col min="44" max="44" width="17.109375" style="32" customWidth="1"/>
    <col min="45" max="45" width="9.33203125" style="33" customWidth="1"/>
    <col min="46" max="47" width="10.88671875" style="35" customWidth="1"/>
    <col min="48" max="48" width="14.5546875" style="39" customWidth="1"/>
    <col min="49" max="49" width="10.5546875" style="32" customWidth="1"/>
    <col min="50" max="50" width="8.5546875" style="32" customWidth="1"/>
    <col min="51" max="51" width="13.44140625" style="32" customWidth="1"/>
    <col min="52" max="52" width="13" style="32" customWidth="1"/>
    <col min="53" max="53" width="11.109375" style="32" customWidth="1"/>
    <col min="54" max="54" width="12.109375" style="32" customWidth="1"/>
    <col min="55" max="56" width="9.109375" style="32"/>
    <col min="57" max="57" width="9.109375" style="35"/>
    <col min="58" max="58" width="15" style="32" customWidth="1"/>
    <col min="59" max="59" width="17.5546875" style="32" customWidth="1"/>
    <col min="60" max="60" width="9.5546875" style="34" customWidth="1"/>
    <col min="61" max="61" width="9.44140625" style="32" customWidth="1"/>
    <col min="62" max="63" width="13.109375" style="32" customWidth="1"/>
    <col min="64" max="64" width="10.33203125" style="34" customWidth="1"/>
    <col min="65" max="65" width="11" style="35" customWidth="1"/>
    <col min="66" max="66" width="12.109375" style="32" customWidth="1"/>
    <col min="67" max="67" width="13.109375" style="35" customWidth="1"/>
    <col min="68" max="68" width="11.5546875" style="34" customWidth="1"/>
    <col min="69" max="69" width="9.109375" style="32"/>
    <col min="70" max="70" width="16.5546875" style="32" customWidth="1"/>
    <col min="71" max="71" width="20.33203125" style="35" customWidth="1"/>
    <col min="72" max="72" width="15.88671875" style="32" customWidth="1"/>
    <col min="73" max="73" width="20.6640625" style="32" customWidth="1"/>
    <col min="74" max="74" width="8.88671875" style="34" customWidth="1"/>
    <col min="75" max="75" width="8.88671875" style="4" customWidth="1"/>
    <col min="76" max="76" width="17.5546875" style="32" hidden="1" customWidth="1"/>
    <col min="77" max="77" width="19" style="32" hidden="1" customWidth="1"/>
    <col min="78" max="78" width="20.33203125" style="34" hidden="1" customWidth="1"/>
    <col min="79" max="79" width="18.44140625" style="35" hidden="1" customWidth="1"/>
    <col min="80" max="80" width="14.44140625" style="35" hidden="1" customWidth="1"/>
    <col min="81" max="81" width="7.6640625" style="35" hidden="1" customWidth="1"/>
    <col min="82" max="82" width="14.88671875" style="35" customWidth="1"/>
    <col min="83" max="84" width="15" style="35" customWidth="1"/>
    <col min="85" max="85" width="14.5546875" style="35" customWidth="1"/>
    <col min="86" max="86" width="11.6640625" style="35" customWidth="1"/>
    <col min="87" max="87" width="7.6640625" style="35" customWidth="1"/>
    <col min="88" max="88" width="16.6640625" style="32" customWidth="1"/>
    <col min="89" max="89" width="12.6640625" style="32" customWidth="1"/>
    <col min="90" max="90" width="12" style="32" hidden="1" customWidth="1"/>
    <col min="91" max="91" width="11.88671875" style="32" hidden="1" customWidth="1"/>
    <col min="92" max="92" width="11.109375" style="32" hidden="1" customWidth="1"/>
    <col min="93" max="94" width="14.33203125" style="35" hidden="1" customWidth="1"/>
    <col min="95" max="95" width="13.44140625" style="35" hidden="1" customWidth="1"/>
    <col min="96" max="96" width="10.6640625" style="35" customWidth="1"/>
    <col min="97" max="97" width="10.33203125" style="35" customWidth="1"/>
    <col min="98" max="98" width="9.6640625" style="35" customWidth="1"/>
    <col min="99" max="99" width="10.109375" style="35" customWidth="1"/>
    <col min="100" max="100" width="10" style="35" customWidth="1"/>
    <col min="101" max="101" width="9.5546875" style="35" customWidth="1"/>
    <col min="102" max="102" width="13.5546875" style="32" customWidth="1"/>
    <col min="103" max="103" width="12.5546875" style="37" customWidth="1"/>
    <col min="104" max="104" width="11.88671875" style="37" customWidth="1"/>
    <col min="105" max="105" width="11.5546875" style="37" customWidth="1"/>
    <col min="106" max="106" width="14.44140625" style="34" customWidth="1"/>
    <col min="107" max="107" width="11.5546875" style="32" customWidth="1"/>
    <col min="108" max="108" width="12.44140625" style="39" customWidth="1"/>
    <col min="109" max="109" width="15.88671875" style="32" customWidth="1"/>
    <col min="110" max="110" width="17.109375" style="32" customWidth="1"/>
    <col min="111" max="113" width="14.88671875" style="32" customWidth="1"/>
    <col min="114" max="114" width="9.6640625" style="32" customWidth="1"/>
    <col min="115" max="115" width="8.88671875" style="32" customWidth="1"/>
    <col min="116" max="116" width="13.88671875" style="32" customWidth="1"/>
    <col min="117" max="117" width="11.6640625" style="32" customWidth="1"/>
    <col min="118" max="120" width="9.109375" style="32"/>
    <col min="121" max="123" width="11.6640625" style="32" customWidth="1"/>
    <col min="124" max="124" width="9.88671875" style="32" customWidth="1"/>
    <col min="125" max="133" width="11.6640625" style="32" customWidth="1"/>
    <col min="134" max="134" width="19.109375" style="32" customWidth="1"/>
    <col min="135" max="135" width="14.5546875" style="32" customWidth="1"/>
    <col min="136" max="136" width="18.5546875" style="32" customWidth="1"/>
    <col min="137" max="137" width="10.33203125" style="32" customWidth="1"/>
    <col min="138" max="138" width="17.88671875" style="32" customWidth="1"/>
    <col min="139" max="139" width="9.88671875" style="32" customWidth="1"/>
    <col min="140" max="140" width="18.33203125" style="32" customWidth="1"/>
    <col min="141" max="141" width="9.88671875" style="32" customWidth="1"/>
    <col min="142" max="142" width="16.33203125" style="32" customWidth="1"/>
    <col min="143" max="143" width="9.88671875" style="32" customWidth="1"/>
    <col min="144" max="144" width="15.6640625" style="32" customWidth="1"/>
    <col min="145" max="147" width="11.5546875" style="32" customWidth="1"/>
    <col min="148" max="148" width="17.109375" style="32" customWidth="1"/>
    <col min="149" max="149" width="11.5546875" style="32" customWidth="1"/>
    <col min="150" max="150" width="18.6640625" style="32" customWidth="1"/>
    <col min="151" max="151" width="14.33203125" style="32" customWidth="1"/>
    <col min="152" max="152" width="16.6640625" style="32" customWidth="1"/>
    <col min="153" max="153" width="11.5546875" style="32" customWidth="1"/>
    <col min="154" max="154" width="17.6640625" style="32" customWidth="1"/>
    <col min="155" max="155" width="11.5546875" style="32" customWidth="1"/>
    <col min="156" max="156" width="17.6640625" style="32" customWidth="1"/>
    <col min="157" max="157" width="11.5546875" style="32" customWidth="1"/>
    <col min="158" max="158" width="12.44140625" style="32" customWidth="1"/>
    <col min="159" max="159" width="20.5546875" style="32" customWidth="1"/>
    <col min="160" max="16384" width="9.109375" style="32"/>
  </cols>
  <sheetData>
    <row r="1" spans="1:172" ht="10.5" customHeight="1" x14ac:dyDescent="0.25"/>
    <row r="2" spans="1:172" s="4" customFormat="1" ht="49.5" customHeight="1" x14ac:dyDescent="0.25">
      <c r="B2" s="117" t="s">
        <v>116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 x14ac:dyDescent="0.25">
      <c r="A3" s="111" t="s">
        <v>0</v>
      </c>
      <c r="B3" s="114" t="s">
        <v>131</v>
      </c>
      <c r="C3" s="115"/>
      <c r="D3" s="116"/>
      <c r="E3" s="113" t="s">
        <v>242</v>
      </c>
      <c r="F3" s="113"/>
      <c r="G3" s="113"/>
      <c r="H3" s="113"/>
      <c r="I3" s="113"/>
      <c r="J3" s="113"/>
      <c r="K3" s="113"/>
      <c r="L3" s="113" t="s">
        <v>243</v>
      </c>
      <c r="M3" s="113"/>
      <c r="N3" s="113"/>
      <c r="O3" s="113"/>
      <c r="P3" s="113"/>
      <c r="Q3" s="113"/>
      <c r="R3" s="113"/>
      <c r="S3" s="113" t="s">
        <v>244</v>
      </c>
      <c r="T3" s="113"/>
      <c r="U3" s="113"/>
      <c r="V3" s="113"/>
      <c r="W3" s="113"/>
      <c r="X3" s="113" t="s">
        <v>245</v>
      </c>
      <c r="Y3" s="113"/>
      <c r="Z3" s="113"/>
      <c r="AA3" s="113"/>
      <c r="AB3" s="113"/>
      <c r="AC3" s="113"/>
      <c r="AD3" s="113" t="s">
        <v>246</v>
      </c>
      <c r="AE3" s="113"/>
      <c r="AF3" s="113"/>
      <c r="AG3" s="113"/>
      <c r="AH3" s="113"/>
      <c r="AI3" s="113"/>
      <c r="AJ3" s="114" t="s">
        <v>132</v>
      </c>
      <c r="AK3" s="115"/>
      <c r="AL3" s="114" t="s">
        <v>247</v>
      </c>
      <c r="AM3" s="115"/>
      <c r="AN3" s="115"/>
      <c r="AO3" s="115"/>
      <c r="AP3" s="116"/>
      <c r="AQ3" s="114" t="s">
        <v>248</v>
      </c>
      <c r="AR3" s="115"/>
      <c r="AS3" s="115"/>
      <c r="AT3" s="115"/>
      <c r="AU3" s="116"/>
      <c r="AV3" s="113" t="s">
        <v>249</v>
      </c>
      <c r="AW3" s="113"/>
      <c r="AX3" s="113"/>
      <c r="AY3" s="114" t="s">
        <v>250</v>
      </c>
      <c r="AZ3" s="115"/>
      <c r="BA3" s="115"/>
      <c r="BB3" s="115"/>
      <c r="BC3" s="115"/>
      <c r="BD3" s="115"/>
      <c r="BE3" s="116"/>
      <c r="BF3" s="114" t="s">
        <v>251</v>
      </c>
      <c r="BG3" s="115"/>
      <c r="BH3" s="115"/>
      <c r="BI3" s="116"/>
      <c r="BJ3" s="113" t="s">
        <v>252</v>
      </c>
      <c r="BK3" s="113"/>
      <c r="BL3" s="113"/>
      <c r="BM3" s="113"/>
      <c r="BN3" s="113" t="s">
        <v>253</v>
      </c>
      <c r="BO3" s="113"/>
      <c r="BP3" s="113"/>
      <c r="BQ3" s="113"/>
      <c r="BR3" s="113" t="s">
        <v>134</v>
      </c>
      <c r="BS3" s="113"/>
      <c r="BT3" s="113"/>
      <c r="BU3" s="113"/>
      <c r="BV3" s="113"/>
      <c r="BW3" s="113"/>
      <c r="BX3" s="113" t="s">
        <v>254</v>
      </c>
      <c r="BY3" s="113"/>
      <c r="BZ3" s="113"/>
      <c r="CA3" s="113"/>
      <c r="CB3" s="113"/>
      <c r="CC3" s="113"/>
      <c r="CD3" s="114" t="s">
        <v>135</v>
      </c>
      <c r="CE3" s="115"/>
      <c r="CF3" s="115"/>
      <c r="CG3" s="115"/>
      <c r="CH3" s="115"/>
      <c r="CI3" s="116"/>
      <c r="CJ3" s="113" t="s">
        <v>255</v>
      </c>
      <c r="CK3" s="113"/>
      <c r="CL3" s="114" t="s">
        <v>256</v>
      </c>
      <c r="CM3" s="115"/>
      <c r="CN3" s="115"/>
      <c r="CO3" s="115"/>
      <c r="CP3" s="115"/>
      <c r="CQ3" s="116"/>
      <c r="CR3" s="114" t="s">
        <v>136</v>
      </c>
      <c r="CS3" s="115"/>
      <c r="CT3" s="115"/>
      <c r="CU3" s="115"/>
      <c r="CV3" s="115"/>
      <c r="CW3" s="116"/>
      <c r="CX3" s="114" t="s">
        <v>257</v>
      </c>
      <c r="CY3" s="115"/>
      <c r="CZ3" s="115"/>
      <c r="DA3" s="115"/>
      <c r="DB3" s="115"/>
      <c r="DC3" s="116"/>
      <c r="DD3" s="114" t="s">
        <v>258</v>
      </c>
      <c r="DE3" s="116"/>
      <c r="DF3" s="114" t="s">
        <v>259</v>
      </c>
      <c r="DG3" s="116"/>
      <c r="DH3" s="114" t="s">
        <v>137</v>
      </c>
      <c r="DI3" s="115"/>
      <c r="DJ3" s="115"/>
      <c r="DK3" s="115"/>
      <c r="DL3" s="116"/>
      <c r="DM3" s="114" t="s">
        <v>138</v>
      </c>
      <c r="DN3" s="115"/>
      <c r="DO3" s="115"/>
      <c r="DP3" s="115"/>
      <c r="DQ3" s="115"/>
      <c r="DR3" s="115"/>
      <c r="DS3" s="116"/>
      <c r="DT3" s="114" t="s">
        <v>140</v>
      </c>
      <c r="DU3" s="115"/>
      <c r="DV3" s="115"/>
      <c r="DW3" s="116"/>
      <c r="DX3" s="114" t="s">
        <v>139</v>
      </c>
      <c r="DY3" s="115"/>
      <c r="DZ3" s="115"/>
      <c r="EA3" s="116"/>
      <c r="EB3" s="114" t="s">
        <v>141</v>
      </c>
      <c r="EC3" s="115"/>
      <c r="ED3" s="114" t="s">
        <v>143</v>
      </c>
      <c r="EE3" s="116"/>
      <c r="EF3" s="114" t="s">
        <v>144</v>
      </c>
      <c r="EG3" s="116"/>
      <c r="EH3" s="114" t="s">
        <v>108</v>
      </c>
      <c r="EI3" s="116"/>
      <c r="EJ3" s="114" t="s">
        <v>145</v>
      </c>
      <c r="EK3" s="116"/>
      <c r="EL3" s="114" t="s">
        <v>146</v>
      </c>
      <c r="EM3" s="116"/>
      <c r="EN3" s="115" t="s">
        <v>148</v>
      </c>
      <c r="EO3" s="116"/>
      <c r="EP3" s="114" t="s">
        <v>149</v>
      </c>
      <c r="EQ3" s="116"/>
      <c r="ER3" s="114" t="s">
        <v>150</v>
      </c>
      <c r="ES3" s="116"/>
      <c r="ET3" s="114" t="s">
        <v>151</v>
      </c>
      <c r="EU3" s="116"/>
      <c r="EV3" s="114" t="s">
        <v>152</v>
      </c>
      <c r="EW3" s="116"/>
      <c r="EX3" s="114" t="s">
        <v>153</v>
      </c>
      <c r="EY3" s="116"/>
      <c r="EZ3" s="114" t="s">
        <v>154</v>
      </c>
      <c r="FA3" s="116"/>
      <c r="FB3" s="119" t="s">
        <v>95</v>
      </c>
      <c r="FC3" s="120" t="s">
        <v>104</v>
      </c>
    </row>
    <row r="4" spans="1:172" s="14" customFormat="1" ht="105" customHeight="1" x14ac:dyDescent="0.25">
      <c r="A4" s="112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119"/>
      <c r="FC4" s="120"/>
    </row>
    <row r="5" spans="1:172" ht="50.1" customHeight="1" x14ac:dyDescent="0.25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 x14ac:dyDescent="0.25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 x14ac:dyDescent="0.25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 x14ac:dyDescent="0.25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 x14ac:dyDescent="0.25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 x14ac:dyDescent="0.25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 x14ac:dyDescent="0.25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 x14ac:dyDescent="0.25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 x14ac:dyDescent="0.25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 x14ac:dyDescent="0.25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 x14ac:dyDescent="0.25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 x14ac:dyDescent="0.25">
      <c r="AK16" s="27"/>
      <c r="CX16" s="66"/>
    </row>
    <row r="18" spans="1:4" s="32" customFormat="1" ht="13.8" x14ac:dyDescent="0.25">
      <c r="A18" s="67"/>
      <c r="B18" s="67"/>
      <c r="C18" s="67"/>
      <c r="D18" s="67"/>
    </row>
  </sheetData>
  <mergeCells count="44">
    <mergeCell ref="FB3:FB4"/>
    <mergeCell ref="FC3:FC4"/>
    <mergeCell ref="EP3:EQ3"/>
    <mergeCell ref="ER3:ES3"/>
    <mergeCell ref="ET3:EU3"/>
    <mergeCell ref="EV3:EW3"/>
    <mergeCell ref="EX3:EY3"/>
    <mergeCell ref="EZ3:FA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</mergeCells>
  <conditionalFormatting sqref="K5:K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'2022'!Заголовки_для_печати</vt:lpstr>
    </vt:vector>
  </TitlesOfParts>
  <Company>Кировская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User05</cp:lastModifiedBy>
  <cp:lastPrinted>2023-03-13T06:34:12Z</cp:lastPrinted>
  <dcterms:created xsi:type="dcterms:W3CDTF">2009-01-27T10:52:16Z</dcterms:created>
  <dcterms:modified xsi:type="dcterms:W3CDTF">2023-03-13T06:36:39Z</dcterms:modified>
</cp:coreProperties>
</file>