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/>
  </bookViews>
  <sheets>
    <sheet name="01.07.2018" sheetId="1" r:id="rId1"/>
    <sheet name="Лист1" sheetId="2" r:id="rId2"/>
  </sheets>
  <definedNames>
    <definedName name="_xlnm._FilterDatabase" localSheetId="0" hidden="1">'01.07.2018'!$EE$5:$EE$15</definedName>
    <definedName name="Z_027ED452_6E36_405C_A380_C4AAA8274A51_.wvu.FilterData" localSheetId="0" hidden="1">'01.07.2018'!$A$4:$CZ$15</definedName>
    <definedName name="Z_06F3E528_7FD7_45EA_9733_70696AB6E064_.wvu.FilterData" localSheetId="0" hidden="1">'01.07.2018'!$A$4:$DP$15</definedName>
    <definedName name="Z_06F3E528_7FD7_45EA_9733_70696AB6E064_.wvu.PrintTitles" localSheetId="0" hidden="1">'01.07.2018'!$A:$A</definedName>
    <definedName name="Z_1E58ABDF_F5FA_4F2B_9F79_57A1C9A64C57_.wvu.FilterData" localSheetId="0" hidden="1">'01.07.2018'!$A$4:$DP$15</definedName>
    <definedName name="Z_2FCE8099_1417_485A_8511_EE723EEA4481_.wvu.FilterData" localSheetId="0" hidden="1">'01.07.2018'!$A$4:$CZ$15</definedName>
    <definedName name="Z_3EA3AE44_20E6_4193_A2F8_53C22C0865C0_.wvu.FilterData" localSheetId="0" hidden="1">'01.07.2018'!$A$4:$DP$15</definedName>
    <definedName name="Z_47618C2E_2D42_45CA_BC54_3925FFBF6CE6_.wvu.FilterData" localSheetId="0" hidden="1">'01.07.2018'!$A$4:$CZ$15</definedName>
    <definedName name="Z_5623871A_FE63_4492_ACCA_57FBC37D74A2_.wvu.FilterData" localSheetId="0" hidden="1">'01.07.2018'!$A$4:$CZ$15</definedName>
    <definedName name="Z_67FD0576_AFA8_4CFA_A2B0_67851B563777_.wvu.FilterData" localSheetId="0" hidden="1">'01.07.2018'!$A$4:$DP$15</definedName>
    <definedName name="Z_7DFBAF4F_EE4F_4154_8998_FD24AFC87B75_.wvu.FilterData" localSheetId="0" hidden="1">'01.07.2018'!$A$4:$CZ$15</definedName>
    <definedName name="Z_83B01B27_C2A7_4B20_A590_F8781D350302_.wvu.FilterData" localSheetId="0" hidden="1">'01.07.2018'!$A$4:$CZ$15</definedName>
    <definedName name="Z_8479B930_2ECF_4EA0_A962_FA0F8FFA65E9_.wvu.Cols" localSheetId="0" hidden="1">'01.07.2018'!$AR:$BD</definedName>
    <definedName name="Z_8479B930_2ECF_4EA0_A962_FA0F8FFA65E9_.wvu.FilterData" localSheetId="0" hidden="1">'01.07.2018'!$A$4:$CZ$15</definedName>
    <definedName name="Z_8479B930_2ECF_4EA0_A962_FA0F8FFA65E9_.wvu.PrintTitles" localSheetId="0" hidden="1">'01.07.2018'!$A:$A</definedName>
    <definedName name="Z_86509CF0_1693_4145_BD67_1D5B5BC26910_.wvu.Cols" localSheetId="0" hidden="1">'01.07.2018'!$BA:$BL,'01.07.2018'!$BW:$BZ</definedName>
    <definedName name="Z_86509CF0_1693_4145_BD67_1D5B5BC26910_.wvu.FilterData" localSheetId="0" hidden="1">'01.07.2018'!$A$4:$CZ$15</definedName>
    <definedName name="Z_87FAD824_FED7_4F1B_9277_9B725CB39092_.wvu.FilterData" localSheetId="0" hidden="1">'01.07.2018'!$A$4:$DP$15</definedName>
    <definedName name="Z_9625BFD3_6AEA_44D4_8F34_A9CE23E02485_.wvu.FilterData" localSheetId="0" hidden="1">'01.07.2018'!$A$4:$DP$15</definedName>
    <definedName name="Z_96F19E6A_E9EC_4613_AA7E_553FFAF2726F_.wvu.FilterData" localSheetId="0" hidden="1">'01.07.2018'!$A$4:$CZ$15</definedName>
    <definedName name="Z_A073C89F_C785_4083_91CF_BBD92C69538C_.wvu.FilterData" localSheetId="0" hidden="1">'01.07.2018'!$A$4:$CZ$15</definedName>
    <definedName name="Z_A0CB5671_798E_47D4_8F2F_926DE6C0913F_.wvu.FilterData" localSheetId="0" hidden="1">'01.07.2018'!$A$4:$CZ$15</definedName>
    <definedName name="Z_CC3239AA_6ABC_4AD9_82FB_E11EF96A938B_.wvu.FilterData" localSheetId="0" hidden="1">'01.07.2018'!$A$4:$DP$15</definedName>
    <definedName name="Z_CCE22413_FD19_4F63_B002_75D8202D430D_.wvu.FilterData" localSheetId="0" hidden="1">'01.07.2018'!$A$4:$DP$15</definedName>
    <definedName name="Z_E3C09BFA_8B90_4516_B4A1_C40194786251_.wvu.FilterData" localSheetId="0" hidden="1">'01.07.2018'!$A$4:$DP$15</definedName>
    <definedName name="Z_E6E35B51_2B6C_4505_80DA_44E3E0129050_.wvu.FilterData" localSheetId="0" hidden="1">'01.07.2018'!$A$4:$DP$15</definedName>
    <definedName name="_xlnm.Print_Titles" localSheetId="0">'01.07.2018'!$A:$A</definedName>
  </definedNames>
  <calcPr calcId="124519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K15" i="1"/>
  <c r="DD11" l="1"/>
  <c r="BT12"/>
  <c r="AZ5" l="1"/>
  <c r="AZ6"/>
  <c r="AZ7"/>
  <c r="AZ8"/>
  <c r="AZ9"/>
  <c r="AZ10"/>
  <c r="AZ11"/>
  <c r="AZ12"/>
  <c r="AZ13"/>
  <c r="AZ14"/>
  <c r="AZ15"/>
  <c r="CN9" l="1"/>
  <c r="BC9" l="1"/>
  <c r="BD9" s="1"/>
  <c r="CW5"/>
  <c r="CX5" s="1"/>
  <c r="BC6"/>
  <c r="BD6" s="1"/>
  <c r="BG6"/>
  <c r="BH6" s="1"/>
  <c r="DL6"/>
  <c r="DL7"/>
  <c r="DL8"/>
  <c r="DL9"/>
  <c r="DL10"/>
  <c r="DL11"/>
  <c r="DL12"/>
  <c r="DL13"/>
  <c r="DL14"/>
  <c r="DL15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D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9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T15"/>
  <c r="DR6"/>
  <c r="DR7"/>
  <c r="DR8"/>
  <c r="DR9"/>
  <c r="DR10"/>
  <c r="DR11"/>
  <c r="DR12"/>
  <c r="DR13"/>
  <c r="DR14"/>
  <c r="DR15"/>
  <c r="DP6"/>
  <c r="DP7"/>
  <c r="DP8"/>
  <c r="DP9"/>
  <c r="DP10"/>
  <c r="DP11"/>
  <c r="DP12"/>
  <c r="DP13"/>
  <c r="DP14"/>
  <c r="DP15"/>
  <c r="DN6"/>
  <c r="DN7"/>
  <c r="DN8"/>
  <c r="DN9"/>
  <c r="DN10"/>
  <c r="DN11"/>
  <c r="DN12"/>
  <c r="DN13"/>
  <c r="DN14"/>
  <c r="DN15"/>
  <c r="DH6"/>
  <c r="DI6" s="1"/>
  <c r="DH7"/>
  <c r="DI7" s="1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E11"/>
  <c r="DD12"/>
  <c r="DE12" s="1"/>
  <c r="DD13"/>
  <c r="DE13" s="1"/>
  <c r="DD14"/>
  <c r="DE14" s="1"/>
  <c r="DD15"/>
  <c r="DE15" s="1"/>
  <c r="CR6"/>
  <c r="CR7"/>
  <c r="CR8"/>
  <c r="CR9"/>
  <c r="CR10"/>
  <c r="CR11"/>
  <c r="CR12"/>
  <c r="CR13"/>
  <c r="CR14"/>
  <c r="CR15"/>
  <c r="CP6"/>
  <c r="CP7"/>
  <c r="CP8"/>
  <c r="CP9"/>
  <c r="CP10"/>
  <c r="CP11"/>
  <c r="CP12"/>
  <c r="CP13"/>
  <c r="CP14"/>
  <c r="CP15"/>
  <c r="CN6"/>
  <c r="CN7"/>
  <c r="CN8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T6" s="1"/>
  <c r="BS7"/>
  <c r="BT7" s="1"/>
  <c r="BS8"/>
  <c r="BT8" s="1"/>
  <c r="BS9"/>
  <c r="BT9" s="1"/>
  <c r="BS10"/>
  <c r="BT10" s="1"/>
  <c r="BS11"/>
  <c r="BT11" s="1"/>
  <c r="BS12"/>
  <c r="BS13"/>
  <c r="BT13" s="1"/>
  <c r="BS14"/>
  <c r="BT14" s="1"/>
  <c r="BS15"/>
  <c r="BT15" s="1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BS5"/>
  <c r="BT5" s="1"/>
  <c r="DT5"/>
  <c r="DH5"/>
  <c r="DI5" s="1"/>
  <c r="CW7"/>
  <c r="CX7" s="1"/>
  <c r="CR5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D5"/>
  <c r="EB5"/>
  <c r="DZ5"/>
  <c r="DX5"/>
  <c r="DV5"/>
  <c r="DR5"/>
  <c r="CP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 s="1"/>
  <c r="W5"/>
  <c r="AA5"/>
  <c r="AC5" s="1"/>
  <c r="AI5"/>
  <c r="AL5"/>
  <c r="AN5" s="1"/>
  <c r="AV5"/>
  <c r="AX5"/>
  <c r="BC5"/>
  <c r="BD5" s="1"/>
  <c r="BG5"/>
  <c r="BH5" s="1"/>
  <c r="BV5"/>
  <c r="CL5"/>
  <c r="CN5"/>
  <c r="DD5"/>
  <c r="DE5" s="1"/>
  <c r="DN5"/>
  <c r="DP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AN15" s="1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5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A15"/>
  <c r="BN7"/>
  <c r="CB7"/>
  <c r="U9"/>
  <c r="AG9"/>
  <c r="BN9"/>
  <c r="CB9"/>
  <c r="U15"/>
  <c r="BN15"/>
  <c r="CB15"/>
  <c r="U6"/>
  <c r="BN6"/>
  <c r="CB6"/>
  <c r="BN13"/>
  <c r="CB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E15" l="1"/>
  <c r="EE12"/>
  <c r="EE6"/>
  <c r="EE10"/>
  <c r="EE5"/>
  <c r="EE14"/>
  <c r="EE8"/>
  <c r="EE7"/>
  <c r="EE11"/>
  <c r="EE13"/>
  <c r="EE9"/>
</calcChain>
</file>

<file path=xl/sharedStrings.xml><?xml version="1.0" encoding="utf-8"?>
<sst xmlns="http://schemas.openxmlformats.org/spreadsheetml/2006/main" count="760" uniqueCount="433">
  <si>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</si>
  <si>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</si>
  <si>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</si>
  <si>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</si>
  <si>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</si>
  <si>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</si>
  <si>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</si>
  <si>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</si>
  <si>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</si>
  <si>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</si>
  <si>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</si>
  <si>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</si>
  <si>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</si>
  <si>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</si>
  <si>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</si>
  <si>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</si>
  <si>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</si>
  <si>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</si>
  <si>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</si>
  <si>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</si>
  <si>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</si>
  <si>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</si>
  <si>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</si>
  <si>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</si>
  <si>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</si>
  <si>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</si>
  <si>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</si>
  <si>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</si>
  <si>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</si>
  <si>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</si>
  <si>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</si>
  <si>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</si>
  <si>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</si>
  <si>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</si>
  <si>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</si>
  <si>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</si>
  <si>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</si>
  <si>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</si>
  <si>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</si>
  <si>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</si>
  <si>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</si>
  <si>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</si>
  <si>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</si>
  <si>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</si>
  <si>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</si>
  <si>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</si>
  <si>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</si>
  <si>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</si>
  <si>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</si>
  <si>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</si>
  <si>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</si>
  <si>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</si>
  <si>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</si>
  <si>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</si>
  <si>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</si>
  <si>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</si>
  <si>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</si>
  <si>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</si>
  <si>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</si>
  <si>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</si>
  <si>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</si>
  <si>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</si>
  <si>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</si>
  <si>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</si>
  <si>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</si>
  <si>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</si>
  <si>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</si>
  <si>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</si>
  <si>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</si>
  <si>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</si>
  <si>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</si>
  <si>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</si>
  <si>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</si>
  <si>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</si>
  <si>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</si>
  <si>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</si>
  <si>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</si>
  <si>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</si>
  <si>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</si>
  <si>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</si>
  <si>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</si>
  <si>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</si>
  <si>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</si>
  <si>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</si>
  <si>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</si>
  <si>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</si>
  <si>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</si>
  <si>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</si>
  <si>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</si>
  <si>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</si>
  <si>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</si>
  <si>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</si>
  <si>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</si>
  <si>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</si>
  <si>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</si>
  <si>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</si>
  <si>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</si>
  <si>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</si>
  <si>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</si>
  <si>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</si>
  <si>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</si>
  <si>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</si>
  <si>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</si>
  <si>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</si>
  <si>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</si>
  <si>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</si>
  <si>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</si>
  <si>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</si>
  <si>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</si>
  <si>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</si>
  <si>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</si>
  <si>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</si>
  <si>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</si>
  <si>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</si>
  <si>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</si>
  <si>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</si>
  <si>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</si>
  <si>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</si>
  <si>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</si>
  <si>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</si>
  <si>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</si>
  <si>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</si>
  <si>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</si>
  <si>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</si>
  <si>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</si>
  <si>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</si>
  <si>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</si>
  <si>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</si>
  <si>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</si>
  <si>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</si>
  <si>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</si>
  <si>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</si>
  <si>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</si>
  <si>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</si>
  <si>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</si>
  <si>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</si>
  <si>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</si>
  <si>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</si>
  <si>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</si>
  <si>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</si>
  <si>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</si>
  <si>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</si>
  <si>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</si>
  <si>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</si>
  <si>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</si>
  <si>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</si>
  <si>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</si>
  <si>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</si>
  <si>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</si>
  <si>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</si>
  <si>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</si>
  <si>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</si>
  <si>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</si>
  <si>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</si>
  <si>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</si>
  <si>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</si>
  <si>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</si>
  <si>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</si>
  <si>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</si>
  <si>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</si>
  <si>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</si>
  <si>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</si>
  <si>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</si>
  <si>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</si>
  <si>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</si>
  <si>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</si>
  <si>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</si>
  <si>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</si>
  <si>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</si>
  <si>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</si>
  <si>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</si>
  <si>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</si>
  <si>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</si>
  <si>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</si>
  <si>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</si>
  <si>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</si>
  <si>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</si>
  <si>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</si>
  <si>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</si>
  <si>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</si>
  <si>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</si>
  <si>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</si>
  <si>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</si>
  <si>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</si>
  <si>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</si>
  <si>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</si>
  <si>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</si>
  <si>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</si>
  <si>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</si>
  <si>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</si>
  <si>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</si>
  <si>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</si>
  <si>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</si>
  <si>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</si>
  <si>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</si>
  <si>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</si>
  <si>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</si>
  <si>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</si>
  <si>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</si>
  <si>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</si>
  <si>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</si>
  <si>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</si>
  <si>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</si>
  <si>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</si>
  <si>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</si>
  <si>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</si>
  <si>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</si>
  <si>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</si>
  <si>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</si>
  <si>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</si>
  <si>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</si>
  <si>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</si>
  <si>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</si>
  <si>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</si>
  <si>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</si>
  <si>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</si>
  <si>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</si>
  <si>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</si>
  <si>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</si>
  <si>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</si>
  <si>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</si>
  <si>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</si>
  <si>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</si>
  <si>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</si>
  <si>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</si>
  <si>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</si>
  <si>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</si>
  <si>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</si>
  <si>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</si>
  <si>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</si>
  <si>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</si>
  <si>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</si>
  <si>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</si>
  <si>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</si>
  <si>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</si>
  <si>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</si>
  <si>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</si>
  <si>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</si>
  <si>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</si>
  <si>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</si>
  <si>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</si>
  <si>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</si>
  <si>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</si>
  <si>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</si>
  <si>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</si>
  <si>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</si>
  <si>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</si>
  <si>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</si>
  <si>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</si>
  <si>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</si>
  <si>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</si>
  <si>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</si>
  <si>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</si>
  <si>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</si>
  <si>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</si>
  <si>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</si>
  <si>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</si>
  <si>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</si>
  <si>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</si>
  <si>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</si>
  <si>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</si>
  <si>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</si>
  <si>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</si>
  <si>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</si>
  <si>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</si>
  <si>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</si>
  <si>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</si>
  <si>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А4.i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</si>
  <si>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А1.i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</si>
  <si>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А2.i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</si>
  <si>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</si>
  <si>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Бальная оценка        (0,5;0)</t>
  </si>
  <si>
    <t>Аi – наличие МПА, устанавливливающего порядок применение целевых статей и видов расхода бюджета</t>
  </si>
  <si>
    <t>Бальная оценка        (1; -1)</t>
  </si>
  <si>
    <t>21.05.2012 №45</t>
  </si>
  <si>
    <t>07.11.2005 №2</t>
  </si>
  <si>
    <t>17.06.2011 №265</t>
  </si>
  <si>
    <t>04.03.2013 №18</t>
  </si>
  <si>
    <t>06.03.2013 №8</t>
  </si>
  <si>
    <t>28.12.2012 №107</t>
  </si>
  <si>
    <t>03.03.2010 №76</t>
  </si>
  <si>
    <t>03.04.2013 №26</t>
  </si>
  <si>
    <t>01.08.2013 №55</t>
  </si>
  <si>
    <t>Аi – наличие МПА, устанавливающего порядок разработки, реализации и оценки эффективности реализации муниципальных программ</t>
  </si>
  <si>
    <t>11.02.2014 №7-р</t>
  </si>
  <si>
    <t>21.11.2013 №556</t>
  </si>
  <si>
    <t>05.11.2013 №89</t>
  </si>
  <si>
    <t>30.12.2013 №79</t>
  </si>
  <si>
    <t>10.12.2012 №42-р</t>
  </si>
  <si>
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</si>
  <si>
    <t>Аi- фактический объем муниципального долга i-го  поселения на конец отчетного года</t>
  </si>
  <si>
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</si>
  <si>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t xml:space="preserve">Р3 Соблюдение требований статьи 107 Бюджетного кодекса Российской Федерации по предельному объему муниципального долга </t>
  </si>
  <si>
    <t xml:space="preserve">Р 2 "Соблюдение требований статьи 92.1 Бюджетного кодекса Российской Федерации по предельному объему дефицита бюджета поселения </t>
  </si>
  <si>
    <t>Аi- фактический объем расходов на обслуживание муниципального долга i-го поселения на конец отчетного периода</t>
  </si>
  <si>
    <t>Б i – фактический объем расходов бюджета i-го поселения на конец отчетного периода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</si>
  <si>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</si>
  <si>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</si>
  <si>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Р7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</si>
  <si>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>Аi - уточненный план расходов на содержание органов местного самоуправления i-го поселения на конец отчетного периода</t>
  </si>
  <si>
    <t xml:space="preserve">Б i – утвержденный Правительством области норматив формирования расходов на содержание органов местного самоуправления i-го поселения </t>
  </si>
  <si>
    <t xml:space="preserve">Р8 Количество изменений, внесенных в решение о бюджете </t>
  </si>
  <si>
    <t xml:space="preserve">Аi - количество изменений, внесенных в i отчетном периоде в бюджет  i-го поселения в в соответствии с решением о бюджете на соответствующий финансовый год </t>
  </si>
  <si>
    <t>Bi - просроченная задолженность по кредитам, полученным i-ым поселением от кредитных организаций, на конец отчетного периода</t>
  </si>
  <si>
    <t>Р10 Своевременность предоставления бюджетной отчётности по перечню форм, входящих в состав месячной, квартальной и годовой отчётности</t>
  </si>
  <si>
    <t>Аi – наличие фактов нарушения сроков представления бюджетной отчётности i-ым поселением</t>
  </si>
  <si>
    <t>Р11 Удельный вес расходов бюджета, формируемых в рамках муниципальных программ, в общем объеме расходов бюджета поселения</t>
  </si>
  <si>
    <t>Аi – исполнение бюджета i-го поселения по расходам, формируемым в рамках муниципальных программ на конец отчетного периода</t>
  </si>
  <si>
    <t xml:space="preserve">Бi – исполнение бюджета по расходам на конец отчетного периода, </t>
  </si>
  <si>
    <t xml:space="preserve">Р12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</si>
  <si>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>Аi – фактические поступления по    неналоговым доходам в i-ом поселении</t>
  </si>
  <si>
    <t>Бi – уточненный план по неналоговым доходам в i-ом поселении за год</t>
  </si>
  <si>
    <t xml:space="preserve">Р13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</si>
  <si>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Р14 Наличие просроченной кредиторской задолженности                         </t>
  </si>
  <si>
    <t>Р15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</si>
  <si>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A i- своевременное и полное использование межбюджетных трансфертов i-ым поселением, предоставляемых из бюджета муниципального района бюджетам поселений</t>
  </si>
  <si>
    <t>Бальная оценка                    -01, если установлен  несвоевременного и 
 неполного использования межбюджетных трансфертов</t>
  </si>
  <si>
    <t>Р16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</si>
  <si>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>A i -  возврат в установленный срок в областной бюджет остатков целевых средств, полученных и не использованных i-м поселением в отчетном году</t>
  </si>
  <si>
    <t xml:space="preserve">Бальная оценка                           -1, если срок возврата  не соблюден
</t>
  </si>
  <si>
    <t xml:space="preserve">Р17 Динамика долговой нагрузки бюджета                                                                                                          </t>
  </si>
  <si>
    <t xml:space="preserve">Р18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                                                 </t>
  </si>
  <si>
    <t>Аi – наличие  фактов нарушений в i-ом поселении</t>
  </si>
  <si>
    <t xml:space="preserve">Р19 Наличие фактов неэффективного использования денежных средств и нефинансовых активов и иных нарушений бюджетного законодательства </t>
  </si>
  <si>
    <t>А i  - наличие  фактов нарушений в i-ом поселении</t>
  </si>
  <si>
    <t xml:space="preserve">Р20 Устранение финансовых нарушений  </t>
  </si>
  <si>
    <t>А i - устранение финансовых нарушений в % в i-ом  поселении</t>
  </si>
  <si>
    <t>Р21 Составление проекта бюджета на очередной финансовый год и плановый период</t>
  </si>
  <si>
    <t xml:space="preserve">А i - принятие в текущем году проекта бюджета на три года i-ым поселением
</t>
  </si>
  <si>
    <t>Бальная оценка               ( 1)</t>
  </si>
  <si>
    <t>ПД i – количество платежных документов, возращенных отделом казначейского исполнения бюджета управления финансов по бюджету i-ого поселения по расходам</t>
  </si>
  <si>
    <t xml:space="preserve">ПД i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i-ого поселения </t>
  </si>
  <si>
    <t>Р23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</si>
  <si>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Пi –размещение в средствах массовой информации i-ого поселения  проекта местного бюджета (+1)</t>
  </si>
  <si>
    <t>Бi – размещение в средствах массовой информации i-ого поселения решения об утверждении местного бюджета  на отчетный финансовый год (+1)</t>
  </si>
  <si>
    <t>Оi – размещение в средствах массовой информации i-ого поселения годового отчета об исполнении местного бюджета (+1)</t>
  </si>
  <si>
    <t>Сi – размещение в средствах массовой информации i-ого поселения ежеквартальных сведений о ходе исполнения местного  бюджета   (+1)</t>
  </si>
  <si>
    <t>Чi – размещение в средствах массовой информации i-ого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</si>
  <si>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Р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</si>
  <si>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>Аi – размещение информации в официальных средствах массовой информации i-ого поселения по оценке эффективности реализации муниципальных программ за отчетный год</t>
  </si>
  <si>
    <t xml:space="preserve">Р21 МПА, устанавливающий порядок разработки, реализации и оценки эффективности реализации муниципальных программ </t>
  </si>
  <si>
    <t xml:space="preserve">Р22 МПА, содержащий порядок  проведения публичных слушаний по проекту бюджета </t>
  </si>
  <si>
    <t>Р23 МПА о проведении публичных слушаний по отчету об исполнении бюджета за отчетный год</t>
  </si>
  <si>
    <t>Р24 МПА, устанавливающий порядок и сроки составления проекта бюджета поселения</t>
  </si>
  <si>
    <t>Р25 МПА, устанавливающий порядок составления бюджетной отчётности</t>
  </si>
  <si>
    <t>Р26 МПА, устанавливающий порядок составления, утверждения и ведения бюджетных смет</t>
  </si>
  <si>
    <t>Р27 МПА, устанавливающий методику планирования бюджетных ассигновавний</t>
  </si>
  <si>
    <t>Р28 МПА, устанавливающий порядок применения целевых статей и видов расходов бюджета</t>
  </si>
  <si>
    <t>Р29 МПА, устанавливающий порядок составления и ведения кассового плана</t>
  </si>
  <si>
    <t>Аi- фактический размер дефицита бюджета i-го поселения на конец отчетного периода</t>
  </si>
  <si>
    <t xml:space="preserve">Р9 Наличие просроченной задолженности по исполнению долговых обязательств 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</si>
  <si>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</si>
  <si>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</si>
  <si>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</si>
  <si>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</si>
  <si>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12.11.2013 № 62</t>
  </si>
  <si>
    <t>05.12.2013 №65</t>
  </si>
  <si>
    <t>25.12.2013 № 75</t>
  </si>
  <si>
    <t>28.05.2014 № 31</t>
  </si>
  <si>
    <t>12.09 2014 № 51</t>
  </si>
  <si>
    <t>11.09.2014 № 50</t>
  </si>
  <si>
    <t>16.12.2013 № 72</t>
  </si>
  <si>
    <t>26.03.2012 №19</t>
  </si>
  <si>
    <t>30.10.2015 № 92</t>
  </si>
  <si>
    <t>17.12.2014 №30-р</t>
  </si>
  <si>
    <t>20.11.2015 № 497</t>
  </si>
  <si>
    <t>11.11.2016 № 89</t>
  </si>
  <si>
    <t>20.05.2017 №22</t>
  </si>
  <si>
    <t>16.02.2016 № 4</t>
  </si>
  <si>
    <t>19.02.2018 № 28</t>
  </si>
  <si>
    <t>08.06.2018 № 33</t>
  </si>
  <si>
    <t>09.01.2018 № 2</t>
  </si>
  <si>
    <t>01.11.2017 № 48</t>
  </si>
  <si>
    <t>15.11.2017 № 54</t>
  </si>
  <si>
    <t>20.02.2018 № 18</t>
  </si>
  <si>
    <t>27.03.2018 № 36</t>
  </si>
  <si>
    <t>16.01.2018 № 6</t>
  </si>
  <si>
    <t>07.12.2017 № 95</t>
  </si>
  <si>
    <t>10.04.2018 № 44/1</t>
  </si>
  <si>
    <t>16.01.2018 № 4</t>
  </si>
  <si>
    <t>03.11.2017 № 88</t>
  </si>
  <si>
    <t>09.06.2018 № 9</t>
  </si>
  <si>
    <t>08.02.2018 № 26</t>
  </si>
  <si>
    <t>07.06.2018 № 21</t>
  </si>
  <si>
    <t>22.01.2018 № 7</t>
  </si>
  <si>
    <t>01.11.2017 № 26-р</t>
  </si>
  <si>
    <t>13.11.2017 № 74</t>
  </si>
  <si>
    <t>02.02.2018 № 34</t>
  </si>
  <si>
    <t>08.06.2018 № 32</t>
  </si>
  <si>
    <t>30.01.2018 № 6</t>
  </si>
  <si>
    <t>15.11.2017 № 60</t>
  </si>
  <si>
    <t>20.04.2018 № 40</t>
  </si>
  <si>
    <t>01.06.2018 № 348</t>
  </si>
  <si>
    <t>15.01.2018 № 33</t>
  </si>
  <si>
    <t>23.11.2017 № 66</t>
  </si>
  <si>
    <t>24.04.2018 № 41</t>
  </si>
  <si>
    <t>15.01.2018 № 1</t>
  </si>
  <si>
    <t>01.11.2017 № 68</t>
  </si>
  <si>
    <t>16.11.2017 № 75</t>
  </si>
  <si>
    <t>08.11.2005 № 2</t>
  </si>
  <si>
    <t>28.02.2018 № 3</t>
  </si>
  <si>
    <t>01.11.2017 № 64</t>
  </si>
  <si>
    <t>13.11.2017 № 69</t>
  </si>
  <si>
    <t>15.05.2018 № 44</t>
  </si>
  <si>
    <t>31.01.2017 № 9</t>
  </si>
  <si>
    <t>07.11.2017 № 61</t>
  </si>
  <si>
    <t>07.11.2017 № 59</t>
  </si>
  <si>
    <t>15.11.2017 № 14</t>
  </si>
  <si>
    <t>19.04.2018 № 38</t>
  </si>
  <si>
    <t>14.11.2017 №74</t>
  </si>
  <si>
    <t>Мониторинг оценки  качества организации и осуществления бюджетного процесса по итогам исполнения бюджетов поселений за 2018 год</t>
  </si>
  <si>
    <t>07.11.2018 № 13</t>
  </si>
  <si>
    <t>30.11.2018 №29</t>
  </si>
  <si>
    <t>08.11.2018 № 20</t>
  </si>
  <si>
    <t>23.03.2018 № 35</t>
  </si>
  <si>
    <t>16.07.2018 № 23</t>
  </si>
  <si>
    <t>29.12.2017 № 79</t>
  </si>
  <si>
    <t>15.11.2018 № 67</t>
  </si>
  <si>
    <t>11.07.2018 № 80</t>
  </si>
  <si>
    <t>19.11.2018 № 36</t>
  </si>
  <si>
    <t>14.06.2018 № 22</t>
  </si>
  <si>
    <t>09.12.2018 № 188</t>
  </si>
  <si>
    <t>01.03.2017 № 13</t>
  </si>
  <si>
    <t>10.07.2018 № 78</t>
  </si>
  <si>
    <t>09.11.2015 № 32</t>
  </si>
  <si>
    <t>28.11.2018 № 22</t>
  </si>
  <si>
    <t>07.11.2018 № 59</t>
  </si>
  <si>
    <t>13.01.2018 № 2</t>
  </si>
  <si>
    <t>16.11.2018 № 75</t>
  </si>
  <si>
    <t>07.12.2018 № 69</t>
  </si>
  <si>
    <t>17.06.2011 № 265</t>
  </si>
  <si>
    <t>29.12.2017 № 700</t>
  </si>
  <si>
    <t>≤1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</si>
</sst>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13" borderId="3" xfId="0" applyFont="1" applyFill="1" applyBorder="1"/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justify"/>
    </xf>
    <xf numFmtId="10" fontId="0" fillId="0" borderId="3" xfId="0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K15" sqref="K15"/>
    </sheetView>
  </sheetViews>
  <sheetFormatPr defaultRowHeight="12.75"/>
  <cols>
    <col min="1" max="1" width="20.28515625" style="32" customWidth="1"/>
    <col min="2" max="2" width="13.42578125" style="32" customWidth="1"/>
    <col min="3" max="3" width="13.28515625" style="32" customWidth="1"/>
    <col min="4" max="4" width="8.2851562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8.42578125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2" style="32" customWidth="1"/>
    <col min="37" max="37" width="15.140625" style="32" customWidth="1"/>
    <col min="38" max="38" width="9.140625" style="34"/>
    <col min="39" max="40" width="9.140625" style="32"/>
    <col min="41" max="41" width="14.5703125" style="39" customWidth="1"/>
    <col min="42" max="42" width="10.5703125" style="32" customWidth="1"/>
    <col min="43" max="43" width="8.5703125" style="32" customWidth="1"/>
    <col min="44" max="44" width="13.42578125" style="32" customWidth="1"/>
    <col min="45" max="45" width="13" style="32" customWidth="1"/>
    <col min="46" max="46" width="11.140625" style="32" customWidth="1"/>
    <col min="47" max="47" width="12.140625" style="32" customWidth="1"/>
    <col min="48" max="49" width="9.140625" style="32"/>
    <col min="50" max="52" width="9.140625" style="35"/>
    <col min="53" max="53" width="15" style="32" customWidth="1"/>
    <col min="54" max="54" width="17.5703125" style="32" customWidth="1"/>
    <col min="55" max="55" width="9.5703125" style="34" customWidth="1"/>
    <col min="56" max="56" width="9.42578125" style="32" customWidth="1"/>
    <col min="57" max="58" width="13.140625" style="32" customWidth="1"/>
    <col min="59" max="59" width="10.28515625" style="34" customWidth="1"/>
    <col min="60" max="60" width="9.140625" style="35" customWidth="1"/>
    <col min="61" max="61" width="17.5703125" style="32" hidden="1" customWidth="1"/>
    <col min="62" max="62" width="19" style="32" hidden="1" customWidth="1"/>
    <col min="63" max="63" width="20.28515625" style="34" hidden="1" customWidth="1"/>
    <col min="64" max="64" width="18.42578125" style="35" hidden="1" customWidth="1"/>
    <col min="65" max="65" width="14.42578125" style="35" hidden="1" customWidth="1"/>
    <col min="66" max="66" width="7.7109375" style="35" hidden="1" customWidth="1"/>
    <col min="67" max="67" width="14.85546875" style="35" customWidth="1"/>
    <col min="68" max="69" width="15" style="35" customWidth="1"/>
    <col min="70" max="70" width="14.5703125" style="35" customWidth="1"/>
    <col min="71" max="71" width="11.7109375" style="35" customWidth="1"/>
    <col min="72" max="72" width="9.140625" style="35" customWidth="1"/>
    <col min="73" max="73" width="16.7109375" style="32" customWidth="1"/>
    <col min="74" max="74" width="9.85546875" style="32" customWidth="1"/>
    <col min="75" max="75" width="12" style="32" hidden="1" customWidth="1"/>
    <col min="76" max="76" width="11.85546875" style="32" hidden="1" customWidth="1"/>
    <col min="77" max="77" width="11.140625" style="32" hidden="1" customWidth="1"/>
    <col min="78" max="79" width="14.28515625" style="35" hidden="1" customWidth="1"/>
    <col min="80" max="80" width="13.42578125" style="35" hidden="1" customWidth="1"/>
    <col min="81" max="81" width="14.42578125" style="35" customWidth="1"/>
    <col min="82" max="82" width="9.7109375" style="35" customWidth="1"/>
    <col min="83" max="83" width="10.140625" style="35" customWidth="1"/>
    <col min="84" max="84" width="10.42578125" style="35" customWidth="1"/>
    <col min="85" max="85" width="13.5703125" style="32" customWidth="1"/>
    <col min="86" max="86" width="12.5703125" style="37" customWidth="1"/>
    <col min="87" max="87" width="11.85546875" style="37" customWidth="1"/>
    <col min="88" max="88" width="11.5703125" style="37" customWidth="1"/>
    <col min="89" max="89" width="14.42578125" style="34" customWidth="1"/>
    <col min="90" max="90" width="10" style="32" customWidth="1"/>
    <col min="91" max="91" width="12.42578125" style="39" customWidth="1"/>
    <col min="92" max="92" width="9.5703125" style="32" customWidth="1"/>
    <col min="93" max="93" width="17.140625" style="32" customWidth="1"/>
    <col min="94" max="94" width="9.42578125" style="32" customWidth="1"/>
    <col min="95" max="95" width="14.85546875" style="32" customWidth="1"/>
    <col min="96" max="96" width="10" style="32" customWidth="1"/>
    <col min="97" max="97" width="16.7109375" style="32" customWidth="1"/>
    <col min="98" max="98" width="10" style="32" customWidth="1"/>
    <col min="99" max="100" width="14.85546875" style="32" customWidth="1"/>
    <col min="101" max="101" width="9.7109375" style="32" customWidth="1"/>
    <col min="102" max="102" width="10.140625" style="32" customWidth="1"/>
    <col min="103" max="103" width="11.7109375" style="32" customWidth="1"/>
    <col min="104" max="106" width="9.140625" style="32"/>
    <col min="107" max="107" width="14.42578125" style="32" customWidth="1"/>
    <col min="108" max="108" width="11.7109375" style="32" customWidth="1"/>
    <col min="109" max="109" width="9.140625" style="32" customWidth="1"/>
    <col min="110" max="112" width="11.7109375" style="32" customWidth="1"/>
    <col min="113" max="113" width="9.85546875" style="32" customWidth="1"/>
    <col min="114" max="114" width="14.5703125" style="32" customWidth="1"/>
    <col min="115" max="115" width="10.140625" style="32" customWidth="1"/>
    <col min="116" max="116" width="9.7109375" style="32" customWidth="1"/>
    <col min="117" max="117" width="18.5703125" style="32" customWidth="1"/>
    <col min="118" max="118" width="10.28515625" style="32" customWidth="1"/>
    <col min="119" max="119" width="17.85546875" style="32" customWidth="1"/>
    <col min="120" max="120" width="9.85546875" style="32" customWidth="1"/>
    <col min="121" max="121" width="18.28515625" style="32" customWidth="1"/>
    <col min="122" max="122" width="9.85546875" style="32" customWidth="1"/>
    <col min="123" max="123" width="17" style="32" customWidth="1"/>
    <col min="124" max="124" width="9.85546875" style="32" customWidth="1"/>
    <col min="125" max="125" width="16.7109375" style="32" customWidth="1"/>
    <col min="126" max="126" width="10.7109375" style="32" customWidth="1"/>
    <col min="127" max="127" width="17.140625" style="32" customWidth="1"/>
    <col min="128" max="128" width="10.5703125" style="32" customWidth="1"/>
    <col min="129" max="129" width="18" style="32" customWidth="1"/>
    <col min="130" max="130" width="10.140625" style="32" customWidth="1"/>
    <col min="131" max="131" width="17.7109375" style="32" customWidth="1"/>
    <col min="132" max="132" width="9.42578125" style="32" customWidth="1"/>
    <col min="133" max="133" width="17.7109375" style="32" customWidth="1"/>
    <col min="134" max="134" width="9.5703125" style="32" customWidth="1"/>
    <col min="135" max="135" width="9.7109375" style="32" customWidth="1"/>
    <col min="136" max="136" width="18" style="32" customWidth="1"/>
    <col min="137" max="16384" width="9.140625" style="32"/>
  </cols>
  <sheetData>
    <row r="1" spans="1:149" ht="10.5" customHeight="1"/>
    <row r="2" spans="1:149" s="4" customFormat="1" ht="49.5" customHeight="1">
      <c r="B2" s="102" t="s">
        <v>410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49" s="14" customFormat="1" ht="83.25" customHeight="1">
      <c r="A3" s="96" t="s">
        <v>0</v>
      </c>
      <c r="B3" s="99" t="s">
        <v>131</v>
      </c>
      <c r="C3" s="100"/>
      <c r="D3" s="101"/>
      <c r="E3" s="98" t="s">
        <v>293</v>
      </c>
      <c r="F3" s="98"/>
      <c r="G3" s="98"/>
      <c r="H3" s="98"/>
      <c r="I3" s="98"/>
      <c r="J3" s="98"/>
      <c r="K3" s="98"/>
      <c r="L3" s="98" t="s">
        <v>292</v>
      </c>
      <c r="M3" s="98"/>
      <c r="N3" s="98"/>
      <c r="O3" s="98"/>
      <c r="P3" s="98"/>
      <c r="Q3" s="98"/>
      <c r="R3" s="98"/>
      <c r="S3" s="98" t="s">
        <v>289</v>
      </c>
      <c r="T3" s="98"/>
      <c r="U3" s="98"/>
      <c r="V3" s="98"/>
      <c r="W3" s="98"/>
      <c r="X3" s="98" t="s">
        <v>291</v>
      </c>
      <c r="Y3" s="98"/>
      <c r="Z3" s="98"/>
      <c r="AA3" s="98"/>
      <c r="AB3" s="98"/>
      <c r="AC3" s="98"/>
      <c r="AD3" s="98" t="s">
        <v>297</v>
      </c>
      <c r="AE3" s="98"/>
      <c r="AF3" s="98"/>
      <c r="AG3" s="98"/>
      <c r="AH3" s="98"/>
      <c r="AI3" s="98"/>
      <c r="AJ3" s="99" t="s">
        <v>298</v>
      </c>
      <c r="AK3" s="100"/>
      <c r="AL3" s="100"/>
      <c r="AM3" s="100"/>
      <c r="AN3" s="101"/>
      <c r="AO3" s="98" t="s">
        <v>301</v>
      </c>
      <c r="AP3" s="98"/>
      <c r="AQ3" s="98"/>
      <c r="AR3" s="99" t="s">
        <v>350</v>
      </c>
      <c r="AS3" s="100"/>
      <c r="AT3" s="100"/>
      <c r="AU3" s="100"/>
      <c r="AV3" s="100"/>
      <c r="AW3" s="100"/>
      <c r="AX3" s="101"/>
      <c r="AY3" s="99" t="s">
        <v>304</v>
      </c>
      <c r="AZ3" s="100"/>
      <c r="BA3" s="99" t="s">
        <v>306</v>
      </c>
      <c r="BB3" s="100"/>
      <c r="BC3" s="100"/>
      <c r="BD3" s="101"/>
      <c r="BE3" s="98" t="s">
        <v>309</v>
      </c>
      <c r="BF3" s="98"/>
      <c r="BG3" s="98"/>
      <c r="BH3" s="98"/>
      <c r="BI3" s="98" t="s">
        <v>254</v>
      </c>
      <c r="BJ3" s="98"/>
      <c r="BK3" s="98"/>
      <c r="BL3" s="98"/>
      <c r="BM3" s="98"/>
      <c r="BN3" s="98"/>
      <c r="BO3" s="99" t="s">
        <v>312</v>
      </c>
      <c r="BP3" s="100"/>
      <c r="BQ3" s="100"/>
      <c r="BR3" s="100"/>
      <c r="BS3" s="100"/>
      <c r="BT3" s="101"/>
      <c r="BU3" s="98" t="s">
        <v>313</v>
      </c>
      <c r="BV3" s="98"/>
      <c r="BW3" s="99" t="s">
        <v>256</v>
      </c>
      <c r="BX3" s="100"/>
      <c r="BY3" s="100"/>
      <c r="BZ3" s="100"/>
      <c r="CA3" s="100"/>
      <c r="CB3" s="101"/>
      <c r="CC3" s="99" t="s">
        <v>314</v>
      </c>
      <c r="CD3" s="101"/>
      <c r="CE3" s="100" t="s">
        <v>317</v>
      </c>
      <c r="CF3" s="101"/>
      <c r="CG3" s="99" t="s">
        <v>320</v>
      </c>
      <c r="CH3" s="100"/>
      <c r="CI3" s="100"/>
      <c r="CJ3" s="100"/>
      <c r="CK3" s="100"/>
      <c r="CL3" s="101"/>
      <c r="CM3" s="99" t="s">
        <v>321</v>
      </c>
      <c r="CN3" s="101"/>
      <c r="CO3" s="99" t="s">
        <v>323</v>
      </c>
      <c r="CP3" s="101"/>
      <c r="CQ3" s="99" t="s">
        <v>325</v>
      </c>
      <c r="CR3" s="101"/>
      <c r="CS3" s="99" t="s">
        <v>327</v>
      </c>
      <c r="CT3" s="101"/>
      <c r="CU3" s="99" t="s">
        <v>137</v>
      </c>
      <c r="CV3" s="100"/>
      <c r="CW3" s="100"/>
      <c r="CX3" s="101"/>
      <c r="CY3" s="99" t="s">
        <v>332</v>
      </c>
      <c r="CZ3" s="100"/>
      <c r="DA3" s="100"/>
      <c r="DB3" s="100"/>
      <c r="DC3" s="100"/>
      <c r="DD3" s="100"/>
      <c r="DE3" s="101"/>
      <c r="DF3" s="99" t="s">
        <v>139</v>
      </c>
      <c r="DG3" s="100"/>
      <c r="DH3" s="100"/>
      <c r="DI3" s="101"/>
      <c r="DJ3" s="99" t="s">
        <v>338</v>
      </c>
      <c r="DK3" s="100"/>
      <c r="DL3" s="101"/>
      <c r="DM3" s="99" t="s">
        <v>340</v>
      </c>
      <c r="DN3" s="101"/>
      <c r="DO3" s="99" t="s">
        <v>341</v>
      </c>
      <c r="DP3" s="101"/>
      <c r="DQ3" s="99" t="s">
        <v>342</v>
      </c>
      <c r="DR3" s="101"/>
      <c r="DS3" s="99" t="s">
        <v>343</v>
      </c>
      <c r="DT3" s="101"/>
      <c r="DU3" s="99" t="s">
        <v>344</v>
      </c>
      <c r="DV3" s="101"/>
      <c r="DW3" s="99" t="s">
        <v>345</v>
      </c>
      <c r="DX3" s="101"/>
      <c r="DY3" s="99" t="s">
        <v>346</v>
      </c>
      <c r="DZ3" s="101"/>
      <c r="EA3" s="99" t="s">
        <v>347</v>
      </c>
      <c r="EB3" s="101"/>
      <c r="EC3" s="99" t="s">
        <v>348</v>
      </c>
      <c r="ED3" s="101"/>
      <c r="EE3" s="104" t="s">
        <v>95</v>
      </c>
      <c r="EF3" s="103" t="s">
        <v>104</v>
      </c>
    </row>
    <row r="4" spans="1:149" s="14" customFormat="1" ht="108.75" customHeight="1">
      <c r="A4" s="97"/>
      <c r="B4" s="1" t="s">
        <v>117</v>
      </c>
      <c r="C4" s="1" t="s">
        <v>118</v>
      </c>
      <c r="D4" s="1" t="s">
        <v>273</v>
      </c>
      <c r="E4" s="1" t="s">
        <v>349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352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290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294</v>
      </c>
      <c r="Y4" s="2" t="s">
        <v>295</v>
      </c>
      <c r="Z4" s="2" t="s">
        <v>296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299</v>
      </c>
      <c r="AK4" s="2" t="s">
        <v>300</v>
      </c>
      <c r="AL4" s="12" t="s">
        <v>1</v>
      </c>
      <c r="AM4" s="1" t="s">
        <v>30</v>
      </c>
      <c r="AN4" s="13" t="s">
        <v>38</v>
      </c>
      <c r="AO4" s="19" t="s">
        <v>302</v>
      </c>
      <c r="AP4" s="1" t="s">
        <v>30</v>
      </c>
      <c r="AQ4" s="13" t="s">
        <v>38</v>
      </c>
      <c r="AR4" s="2" t="s">
        <v>83</v>
      </c>
      <c r="AS4" s="2" t="s">
        <v>84</v>
      </c>
      <c r="AT4" s="2" t="s">
        <v>303</v>
      </c>
      <c r="AU4" s="2" t="s">
        <v>85</v>
      </c>
      <c r="AV4" s="2" t="s">
        <v>1</v>
      </c>
      <c r="AW4" s="1" t="s">
        <v>30</v>
      </c>
      <c r="AX4" s="2" t="s">
        <v>46</v>
      </c>
      <c r="AY4" s="2" t="s">
        <v>305</v>
      </c>
      <c r="AZ4" s="2" t="s">
        <v>265</v>
      </c>
      <c r="BA4" s="2" t="s">
        <v>307</v>
      </c>
      <c r="BB4" s="2" t="s">
        <v>308</v>
      </c>
      <c r="BC4" s="13" t="s">
        <v>1</v>
      </c>
      <c r="BD4" s="13" t="s">
        <v>266</v>
      </c>
      <c r="BE4" s="2" t="s">
        <v>310</v>
      </c>
      <c r="BF4" s="2" t="s">
        <v>311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267</v>
      </c>
      <c r="BP4" s="2" t="s">
        <v>268</v>
      </c>
      <c r="BQ4" s="2" t="s">
        <v>269</v>
      </c>
      <c r="BR4" s="2" t="s">
        <v>270</v>
      </c>
      <c r="BS4" s="13" t="s">
        <v>1</v>
      </c>
      <c r="BT4" s="2" t="s">
        <v>99</v>
      </c>
      <c r="BU4" s="2" t="s">
        <v>89</v>
      </c>
      <c r="BV4" s="2" t="s">
        <v>351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315</v>
      </c>
      <c r="CD4" s="2" t="s">
        <v>316</v>
      </c>
      <c r="CE4" s="3" t="s">
        <v>318</v>
      </c>
      <c r="CF4" s="2" t="s">
        <v>319</v>
      </c>
      <c r="CG4" s="2" t="s">
        <v>56</v>
      </c>
      <c r="CH4" s="3" t="s">
        <v>55</v>
      </c>
      <c r="CI4" s="3" t="s">
        <v>58</v>
      </c>
      <c r="CJ4" s="3" t="s">
        <v>57</v>
      </c>
      <c r="CK4" s="13" t="s">
        <v>1</v>
      </c>
      <c r="CL4" s="2" t="s">
        <v>101</v>
      </c>
      <c r="CM4" s="19" t="s">
        <v>322</v>
      </c>
      <c r="CN4" s="2" t="s">
        <v>63</v>
      </c>
      <c r="CO4" s="2" t="s">
        <v>324</v>
      </c>
      <c r="CP4" s="2" t="s">
        <v>63</v>
      </c>
      <c r="CQ4" s="2" t="s">
        <v>326</v>
      </c>
      <c r="CR4" s="2" t="s">
        <v>63</v>
      </c>
      <c r="CS4" s="2" t="s">
        <v>328</v>
      </c>
      <c r="CT4" s="2" t="s">
        <v>329</v>
      </c>
      <c r="CU4" s="2" t="s">
        <v>330</v>
      </c>
      <c r="CV4" s="2" t="s">
        <v>331</v>
      </c>
      <c r="CW4" s="2" t="s">
        <v>1</v>
      </c>
      <c r="CX4" s="2" t="s">
        <v>165</v>
      </c>
      <c r="CY4" s="16" t="s">
        <v>333</v>
      </c>
      <c r="CZ4" s="16" t="s">
        <v>334</v>
      </c>
      <c r="DA4" s="16" t="s">
        <v>335</v>
      </c>
      <c r="DB4" s="16" t="s">
        <v>336</v>
      </c>
      <c r="DC4" s="16" t="s">
        <v>337</v>
      </c>
      <c r="DD4" s="2" t="s">
        <v>1</v>
      </c>
      <c r="DE4" s="2" t="s">
        <v>64</v>
      </c>
      <c r="DF4" s="2" t="s">
        <v>109</v>
      </c>
      <c r="DG4" s="2" t="s">
        <v>110</v>
      </c>
      <c r="DH4" s="2" t="s">
        <v>1</v>
      </c>
      <c r="DI4" s="2" t="s">
        <v>2</v>
      </c>
      <c r="DJ4" s="19" t="s">
        <v>339</v>
      </c>
      <c r="DK4" s="2" t="s">
        <v>1</v>
      </c>
      <c r="DL4" s="2" t="s">
        <v>79</v>
      </c>
      <c r="DM4" s="16" t="s">
        <v>283</v>
      </c>
      <c r="DN4" s="2" t="s">
        <v>271</v>
      </c>
      <c r="DO4" s="16" t="s">
        <v>20</v>
      </c>
      <c r="DP4" s="2" t="s">
        <v>147</v>
      </c>
      <c r="DQ4" s="2" t="s">
        <v>106</v>
      </c>
      <c r="DR4" s="2" t="s">
        <v>147</v>
      </c>
      <c r="DS4" s="2" t="s">
        <v>123</v>
      </c>
      <c r="DT4" s="2" t="s">
        <v>147</v>
      </c>
      <c r="DU4" s="2" t="s">
        <v>125</v>
      </c>
      <c r="DV4" s="2" t="s">
        <v>147</v>
      </c>
      <c r="DW4" s="2" t="s">
        <v>126</v>
      </c>
      <c r="DX4" s="2" t="s">
        <v>147</v>
      </c>
      <c r="DY4" s="2" t="s">
        <v>128</v>
      </c>
      <c r="DZ4" s="2" t="s">
        <v>147</v>
      </c>
      <c r="EA4" s="2" t="s">
        <v>272</v>
      </c>
      <c r="EB4" s="2" t="s">
        <v>147</v>
      </c>
      <c r="EC4" s="2" t="s">
        <v>130</v>
      </c>
      <c r="ED4" s="2" t="s">
        <v>147</v>
      </c>
      <c r="EE4" s="104"/>
      <c r="EF4" s="103"/>
    </row>
    <row r="5" spans="1:149" ht="61.5" customHeight="1">
      <c r="A5" s="90" t="s">
        <v>72</v>
      </c>
      <c r="B5" s="41">
        <v>43341</v>
      </c>
      <c r="C5" s="41">
        <v>43463</v>
      </c>
      <c r="D5" s="84">
        <f>IF(ISBLANK(B5),-1,1)</f>
        <v>1</v>
      </c>
      <c r="E5" s="42">
        <v>0</v>
      </c>
      <c r="F5" s="43">
        <v>1607.8</v>
      </c>
      <c r="G5" s="43">
        <v>1120.2</v>
      </c>
      <c r="H5" s="44">
        <v>0</v>
      </c>
      <c r="I5" s="21">
        <f t="shared" ref="I5:I15" si="0">(E5)/(F5-G5-H5)</f>
        <v>0</v>
      </c>
      <c r="J5" s="17" t="s">
        <v>31</v>
      </c>
      <c r="K5" s="85">
        <f>IF(I5&lt;=0.05,1,0)</f>
        <v>1</v>
      </c>
      <c r="L5" s="45">
        <v>0</v>
      </c>
      <c r="M5" s="42">
        <v>1593.9</v>
      </c>
      <c r="N5" s="42">
        <v>1120.2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43">
        <v>0</v>
      </c>
      <c r="Y5" s="49">
        <v>1679.5</v>
      </c>
      <c r="Z5" s="42">
        <v>82.3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45">
        <v>0</v>
      </c>
      <c r="AE5" s="42">
        <v>486.3</v>
      </c>
      <c r="AF5" s="45">
        <v>0</v>
      </c>
      <c r="AG5" s="47">
        <f t="shared" ref="AG5:AG15" si="6">AD5/(AE5+AF5)</f>
        <v>0</v>
      </c>
      <c r="AH5" s="17" t="s">
        <v>35</v>
      </c>
      <c r="AI5" s="20">
        <f t="shared" ref="AI5:AI15" si="7">IF(AD5&lt;=(AE5+AF5),1,0)</f>
        <v>1</v>
      </c>
      <c r="AJ5" s="42">
        <v>1187</v>
      </c>
      <c r="AK5" s="42">
        <v>1187</v>
      </c>
      <c r="AL5" s="47">
        <f t="shared" ref="AL5:AL15" si="8">AJ5/AK5</f>
        <v>1</v>
      </c>
      <c r="AM5" s="17" t="s">
        <v>35</v>
      </c>
      <c r="AN5" s="20">
        <f t="shared" ref="AN5:AN15" si="9">IF(AL5&lt;=1,1,0)</f>
        <v>1</v>
      </c>
      <c r="AO5" s="48">
        <v>7</v>
      </c>
      <c r="AP5" s="17" t="s">
        <v>107</v>
      </c>
      <c r="AQ5" s="20">
        <f t="shared" ref="AQ5:AQ15" si="10">IF(AO5&lt;=6,1,0)</f>
        <v>0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43">
        <v>99.6</v>
      </c>
      <c r="BB5" s="43">
        <v>1679.5</v>
      </c>
      <c r="BC5" s="47">
        <f t="shared" ref="BC5:BC15" si="14">BA5/BB5</f>
        <v>5.9303364096457277E-2</v>
      </c>
      <c r="BD5" s="20">
        <f>IF(BC5&lt;0.6,-1,IF(AND(BC5&gt;=0.6,BC5&lt;0.75),2,IF(AND(BC5&gt;=0.75,BC5&lt;0.9),3,IF(BC5&gt;0.1,5,0))))</f>
        <v>-1</v>
      </c>
      <c r="BE5" s="43">
        <v>6.5</v>
      </c>
      <c r="BF5" s="43">
        <v>6.5</v>
      </c>
      <c r="BG5" s="47">
        <f t="shared" ref="BG5:BG15" si="15">BE5/BF5</f>
        <v>1</v>
      </c>
      <c r="BH5" s="20">
        <f t="shared" ref="BH5:BH15" si="16">IF(AND(BG5&gt;=0.95,BG5&lt;=1.05),1,IF(OR(AND(BG5&gt;=0.85,BG5&lt;0.95),AND(BG5&gt;1.05,BG5&lt;=1.15)),0.5,0))</f>
        <v>1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86">
        <v>399.9</v>
      </c>
      <c r="BP5" s="86">
        <v>365.9</v>
      </c>
      <c r="BQ5" s="86">
        <v>433.5</v>
      </c>
      <c r="BR5" s="86">
        <v>377.8</v>
      </c>
      <c r="BS5" s="81">
        <f t="shared" ref="BS5:BS15" si="18">BO5/((BP5+BQ5+BR5)/3)</f>
        <v>1.0191131498470947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48">
        <v>0</v>
      </c>
      <c r="CH5" s="42">
        <v>487.5</v>
      </c>
      <c r="CI5" s="45">
        <v>0</v>
      </c>
      <c r="CJ5" s="42">
        <v>647.6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IF(ISBLANK(CO5),0,-1)</f>
        <v>0</v>
      </c>
      <c r="CQ5" s="15"/>
      <c r="CR5" s="20">
        <f t="shared" ref="CR5:CR15" si="25">IF(ISBLANK(CQ5),0,-1)</f>
        <v>0</v>
      </c>
      <c r="CS5" s="91" t="s">
        <v>411</v>
      </c>
      <c r="CT5" s="20">
        <v>1</v>
      </c>
      <c r="CU5" s="15">
        <v>3</v>
      </c>
      <c r="CV5" s="15">
        <v>412</v>
      </c>
      <c r="CW5" s="53">
        <f t="shared" ref="CW5:CW15" si="26">CU5/CV5</f>
        <v>7.2815533980582527E-3</v>
      </c>
      <c r="CX5" s="20">
        <f t="shared" ref="CX5:CX15" si="27">IF(CW5=0,1,IF(CW5&lt;=0.05,0.6,IF(CW5&lt;=0.1,0.3,IF(CW5&gt;0.1,0,0))))</f>
        <v>0.6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8">CY5+CZ5+DA5+DB5+DC5</f>
        <v>5</v>
      </c>
      <c r="DE5" s="20">
        <f t="shared" ref="DE5:DE15" si="29">IF(DD5&gt;=5,1,0)</f>
        <v>1</v>
      </c>
      <c r="DF5" s="82">
        <v>62.5</v>
      </c>
      <c r="DG5" s="82">
        <v>59</v>
      </c>
      <c r="DH5" s="78">
        <f t="shared" ref="DH5:DH15" si="30">DF5/DG5</f>
        <v>1.0593220338983051</v>
      </c>
      <c r="DI5" s="79">
        <f t="shared" ref="DI5:DI15" si="31">IF(DH5&lt;1,1,IF(DH5=1,0,IF(DH5&gt;1,-1,0)))</f>
        <v>-1</v>
      </c>
      <c r="DJ5" s="87">
        <v>0</v>
      </c>
      <c r="DK5" s="24">
        <f>IF(ISBLANK(DJ5),0,1)</f>
        <v>1</v>
      </c>
      <c r="DL5" s="20">
        <f>IF(DJ5&gt;0,1,0)</f>
        <v>0</v>
      </c>
      <c r="DM5" s="46" t="s">
        <v>357</v>
      </c>
      <c r="DN5" s="20">
        <f t="shared" ref="DN5:DN15" si="32">IF(ISBLANK(DM5),0,0.5)</f>
        <v>0.5</v>
      </c>
      <c r="DO5" s="46" t="s">
        <v>280</v>
      </c>
      <c r="DP5" s="20">
        <f t="shared" ref="DP5:DP15" si="33">IF(ISBLANK(DO5),0,0.5)</f>
        <v>0.5</v>
      </c>
      <c r="DQ5" s="30" t="s">
        <v>369</v>
      </c>
      <c r="DR5" s="20">
        <f t="shared" ref="DR5:DR15" si="34">IF(ISBLANK(DQ5),0,0.5)</f>
        <v>0.5</v>
      </c>
      <c r="DS5" s="46" t="s">
        <v>370</v>
      </c>
      <c r="DT5" s="20">
        <f t="shared" ref="DT5:DT15" si="35">IF(ISBLANK(DS5),0,0.5)</f>
        <v>0.5</v>
      </c>
      <c r="DU5" s="46" t="s">
        <v>366</v>
      </c>
      <c r="DV5" s="20">
        <f t="shared" ref="DV5:DV15" si="36">IF(ISBLANK(DU5),0,0.5)</f>
        <v>0.5</v>
      </c>
      <c r="DW5" s="46" t="s">
        <v>371</v>
      </c>
      <c r="DX5" s="20">
        <f t="shared" ref="DX5:DX15" si="37">IF(ISBLANK(DW5),0,0.5)</f>
        <v>0.5</v>
      </c>
      <c r="DY5" s="46" t="s">
        <v>372</v>
      </c>
      <c r="DZ5" s="20">
        <f t="shared" ref="DZ5:DZ15" si="38">IF(ISBLANK(DY5),0,0.5)</f>
        <v>0.5</v>
      </c>
      <c r="EA5" s="46" t="s">
        <v>373</v>
      </c>
      <c r="EB5" s="20">
        <f t="shared" ref="EB5:EB15" si="39">IF(ISBLANK(EA5),0,0.5)</f>
        <v>0.5</v>
      </c>
      <c r="EC5" s="46" t="s">
        <v>374</v>
      </c>
      <c r="ED5" s="20">
        <f t="shared" ref="ED5:ED15" si="40">IF(ISBLANK(EC5),0,0.5)</f>
        <v>0.5</v>
      </c>
      <c r="EE5" s="89">
        <f>D5+K5+R5+W5+AC5+AI5+AN5+AQ5+AX5+AZ5+BD5+BH5+BT5+BV5+CD5+CF5+CL5+CN5+CP5+CR5+CT5+CX5+DE5+DI5+DL5+DN5+DP5+DR5+DT5+DV5+DX5+DZ5+EB5+ED5</f>
        <v>15.1</v>
      </c>
      <c r="EF5" s="80">
        <v>4</v>
      </c>
    </row>
    <row r="6" spans="1:149" ht="50.1" customHeight="1">
      <c r="A6" s="90" t="s">
        <v>67</v>
      </c>
      <c r="B6" s="41"/>
      <c r="C6" s="41"/>
      <c r="D6" s="84">
        <f t="shared" ref="D6:D15" si="41">IF(ISBLANK(B6),-1,1)</f>
        <v>-1</v>
      </c>
      <c r="E6" s="42">
        <v>0</v>
      </c>
      <c r="F6" s="43">
        <v>2648.4</v>
      </c>
      <c r="G6" s="43">
        <v>2165.6</v>
      </c>
      <c r="H6" s="44">
        <v>0</v>
      </c>
      <c r="I6" s="21">
        <f t="shared" si="0"/>
        <v>0</v>
      </c>
      <c r="J6" s="17" t="s">
        <v>31</v>
      </c>
      <c r="K6" s="85">
        <f t="shared" ref="K6:K14" si="42">IF(I6&lt;=0.05,1,0)</f>
        <v>1</v>
      </c>
      <c r="L6" s="45">
        <v>0</v>
      </c>
      <c r="M6" s="42">
        <v>2628.3</v>
      </c>
      <c r="N6" s="42">
        <v>2165.6</v>
      </c>
      <c r="O6" s="46">
        <v>0</v>
      </c>
      <c r="P6" s="47">
        <f t="shared" si="1"/>
        <v>0</v>
      </c>
      <c r="Q6" s="17" t="s">
        <v>34</v>
      </c>
      <c r="R6" s="20">
        <f t="shared" ref="R6:R15" si="43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43">
        <v>0</v>
      </c>
      <c r="Y6" s="49">
        <v>2595.4</v>
      </c>
      <c r="Z6" s="42">
        <v>82.3</v>
      </c>
      <c r="AA6" s="47">
        <f t="shared" si="4"/>
        <v>0</v>
      </c>
      <c r="AB6" s="17" t="s">
        <v>32</v>
      </c>
      <c r="AC6" s="20">
        <f t="shared" si="5"/>
        <v>1</v>
      </c>
      <c r="AD6" s="45">
        <v>0</v>
      </c>
      <c r="AE6" s="42">
        <v>40.6</v>
      </c>
      <c r="AF6" s="45">
        <v>0</v>
      </c>
      <c r="AG6" s="47">
        <f t="shared" si="6"/>
        <v>0</v>
      </c>
      <c r="AH6" s="17" t="s">
        <v>35</v>
      </c>
      <c r="AI6" s="20">
        <f t="shared" si="7"/>
        <v>1</v>
      </c>
      <c r="AJ6" s="42">
        <v>1142.7</v>
      </c>
      <c r="AK6" s="42">
        <v>1217</v>
      </c>
      <c r="AL6" s="47">
        <f t="shared" si="8"/>
        <v>0.93894823336072308</v>
      </c>
      <c r="AM6" s="17" t="s">
        <v>35</v>
      </c>
      <c r="AN6" s="20">
        <f t="shared" si="9"/>
        <v>1</v>
      </c>
      <c r="AO6" s="48">
        <v>8</v>
      </c>
      <c r="AP6" s="17" t="s">
        <v>107</v>
      </c>
      <c r="AQ6" s="20">
        <f t="shared" si="10"/>
        <v>0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43">
        <v>2491.8000000000002</v>
      </c>
      <c r="BB6" s="43">
        <v>2595.4</v>
      </c>
      <c r="BC6" s="47">
        <f t="shared" si="14"/>
        <v>0.96008322416583192</v>
      </c>
      <c r="BD6" s="20">
        <f t="shared" ref="BD6:BD15" si="44">IF(BC6&lt;0.6,-1,IF(AND(BC6&gt;=0.6,BC6&lt;0.75),2,IF(AND(BC6&gt;=0.75,BC6&lt;0.9),3,IF(BC6&gt;0.1,5,0))))</f>
        <v>5</v>
      </c>
      <c r="BE6" s="43">
        <v>54.3</v>
      </c>
      <c r="BF6" s="43">
        <v>54.1</v>
      </c>
      <c r="BG6" s="47">
        <f t="shared" si="15"/>
        <v>1.0036968576709795</v>
      </c>
      <c r="BH6" s="20">
        <f>IF(AND(BG6&gt;=0.95,BG6&lt;=1.05),1,IF(OR(AND(BG6&gt;=0.85,BG6&lt;0.95),AND(BG6&gt;1.05,BG6&lt;=1.15)),0.5,0))</f>
        <v>1</v>
      </c>
      <c r="BI6" s="46"/>
      <c r="BJ6" s="46"/>
      <c r="BK6" s="51"/>
      <c r="BL6" s="15"/>
      <c r="BM6" s="22">
        <v>0</v>
      </c>
      <c r="BN6" s="20">
        <f t="shared" si="17"/>
        <v>0</v>
      </c>
      <c r="BO6" s="86">
        <v>615.1</v>
      </c>
      <c r="BP6" s="86">
        <v>618.79999999999995</v>
      </c>
      <c r="BQ6" s="86">
        <v>646.70000000000005</v>
      </c>
      <c r="BR6" s="86">
        <v>632.5</v>
      </c>
      <c r="BS6" s="81">
        <f t="shared" si="18"/>
        <v>0.97223393045310857</v>
      </c>
      <c r="BT6" s="20">
        <f t="shared" ref="BT6:BT15" si="45">IF(AND(BS6&gt;=0.7,BS6&lt;=1.3),1,IF(OR(AND(BS6&gt;=1.3,BS6&lt;1.5),AND(BS6&gt;0.5,BS6&lt;=0.7)),0.5,0))</f>
        <v>1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6">IF(CE6&gt;0,-1,0)</f>
        <v>0</v>
      </c>
      <c r="CG6" s="48">
        <v>0</v>
      </c>
      <c r="CH6" s="42">
        <v>482.8</v>
      </c>
      <c r="CI6" s="45">
        <v>0</v>
      </c>
      <c r="CJ6" s="42">
        <v>503.7</v>
      </c>
      <c r="CK6" s="47" t="e">
        <f t="shared" si="23"/>
        <v>#DIV/0!</v>
      </c>
      <c r="CL6" s="20">
        <f t="shared" ref="CL6:CL15" si="47">IF(CI6=0,1,IF(CK6&lt;1,1,0))</f>
        <v>1</v>
      </c>
      <c r="CM6" s="48"/>
      <c r="CN6" s="20">
        <f t="shared" si="24"/>
        <v>0</v>
      </c>
      <c r="CO6" s="25"/>
      <c r="CP6" s="20">
        <f t="shared" ref="CP6:CP15" si="48">IF(ISBLANK(CO6),0,-1)</f>
        <v>0</v>
      </c>
      <c r="CQ6" s="15"/>
      <c r="CR6" s="20">
        <f t="shared" si="25"/>
        <v>0</v>
      </c>
      <c r="CS6" s="92" t="s">
        <v>428</v>
      </c>
      <c r="CT6" s="20">
        <v>1</v>
      </c>
      <c r="CU6" s="15">
        <v>18</v>
      </c>
      <c r="CV6" s="15">
        <v>744</v>
      </c>
      <c r="CW6" s="53">
        <f t="shared" si="26"/>
        <v>2.4193548387096774E-2</v>
      </c>
      <c r="CX6" s="20">
        <f t="shared" si="27"/>
        <v>0.6</v>
      </c>
      <c r="CY6" s="46">
        <v>1</v>
      </c>
      <c r="CZ6" s="46">
        <v>1</v>
      </c>
      <c r="DA6" s="46">
        <v>1</v>
      </c>
      <c r="DB6" s="46">
        <v>1</v>
      </c>
      <c r="DC6" s="46">
        <v>1</v>
      </c>
      <c r="DD6" s="17">
        <f t="shared" si="28"/>
        <v>5</v>
      </c>
      <c r="DE6" s="20">
        <f t="shared" si="29"/>
        <v>1</v>
      </c>
      <c r="DF6" s="31">
        <v>58.5</v>
      </c>
      <c r="DG6" s="31">
        <v>82</v>
      </c>
      <c r="DH6" s="78">
        <f t="shared" si="30"/>
        <v>0.71341463414634143</v>
      </c>
      <c r="DI6" s="79">
        <f t="shared" si="31"/>
        <v>1</v>
      </c>
      <c r="DJ6" s="87" t="s">
        <v>381</v>
      </c>
      <c r="DK6" s="24">
        <f t="shared" ref="DK6:DK15" si="49">IF(ISBLANK(DJ6),0,1)</f>
        <v>1</v>
      </c>
      <c r="DL6" s="20">
        <f t="shared" ref="DL6:DL15" si="50">IF(DJ6&gt;0,1,0)</f>
        <v>1</v>
      </c>
      <c r="DM6" s="57" t="s">
        <v>358</v>
      </c>
      <c r="DN6" s="20">
        <f t="shared" si="32"/>
        <v>0.5</v>
      </c>
      <c r="DO6" s="46" t="s">
        <v>226</v>
      </c>
      <c r="DP6" s="20">
        <f t="shared" si="33"/>
        <v>0.5</v>
      </c>
      <c r="DQ6" s="58" t="s">
        <v>382</v>
      </c>
      <c r="DR6" s="20">
        <f t="shared" si="34"/>
        <v>0.5</v>
      </c>
      <c r="DS6" s="46" t="s">
        <v>383</v>
      </c>
      <c r="DT6" s="20">
        <f t="shared" si="35"/>
        <v>0.5</v>
      </c>
      <c r="DU6" s="46" t="s">
        <v>274</v>
      </c>
      <c r="DV6" s="20">
        <f t="shared" si="36"/>
        <v>0.5</v>
      </c>
      <c r="DW6" s="46" t="s">
        <v>384</v>
      </c>
      <c r="DX6" s="20">
        <f t="shared" si="37"/>
        <v>0.5</v>
      </c>
      <c r="DY6" s="46" t="s">
        <v>385</v>
      </c>
      <c r="DZ6" s="20">
        <f t="shared" si="38"/>
        <v>0.5</v>
      </c>
      <c r="EA6" s="46" t="s">
        <v>386</v>
      </c>
      <c r="EB6" s="20">
        <f t="shared" si="39"/>
        <v>0.5</v>
      </c>
      <c r="EC6" s="46" t="s">
        <v>364</v>
      </c>
      <c r="ED6" s="20">
        <f t="shared" si="40"/>
        <v>0.5</v>
      </c>
      <c r="EE6" s="89">
        <f t="shared" ref="EE6:EE15" si="51">D6+K6+R6+W6+AC6+AI6+AN6+AQ6+AX6+AZ6+BD6+BH6+BT6+BV6+CD6+CF6+CL6+CN6+CP6+CR6+CT6+CX6+DE6+DI6+DL6+DN6+DP6+DR6+DT6+DV6+DX6+DZ6+EB6+ED6</f>
        <v>22.1</v>
      </c>
      <c r="EF6" s="80">
        <v>1</v>
      </c>
    </row>
    <row r="7" spans="1:149" ht="50.1" customHeight="1">
      <c r="A7" s="90" t="s">
        <v>65</v>
      </c>
      <c r="B7" s="41">
        <v>43214</v>
      </c>
      <c r="C7" s="41">
        <v>43449</v>
      </c>
      <c r="D7" s="84">
        <f t="shared" si="41"/>
        <v>1</v>
      </c>
      <c r="E7" s="42">
        <v>0</v>
      </c>
      <c r="F7" s="43">
        <v>3119.5</v>
      </c>
      <c r="G7" s="43">
        <v>2223.1999999999998</v>
      </c>
      <c r="H7" s="44">
        <v>0</v>
      </c>
      <c r="I7" s="21">
        <f t="shared" si="0"/>
        <v>0</v>
      </c>
      <c r="J7" s="17" t="s">
        <v>31</v>
      </c>
      <c r="K7" s="85">
        <f t="shared" si="42"/>
        <v>1</v>
      </c>
      <c r="L7" s="45">
        <v>0</v>
      </c>
      <c r="M7" s="42">
        <v>3099</v>
      </c>
      <c r="N7" s="75">
        <v>2223.1999999999998</v>
      </c>
      <c r="O7" s="46">
        <v>0</v>
      </c>
      <c r="P7" s="47">
        <f t="shared" si="1"/>
        <v>0</v>
      </c>
      <c r="Q7" s="17" t="s">
        <v>34</v>
      </c>
      <c r="R7" s="20">
        <f t="shared" si="43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43">
        <v>0</v>
      </c>
      <c r="Y7" s="49">
        <v>3087</v>
      </c>
      <c r="Z7" s="42">
        <v>82.3</v>
      </c>
      <c r="AA7" s="47">
        <f t="shared" si="4"/>
        <v>0</v>
      </c>
      <c r="AB7" s="17" t="s">
        <v>32</v>
      </c>
      <c r="AC7" s="20">
        <f t="shared" si="5"/>
        <v>1</v>
      </c>
      <c r="AD7" s="45">
        <v>0</v>
      </c>
      <c r="AE7" s="42">
        <v>172.7</v>
      </c>
      <c r="AF7" s="45">
        <v>0</v>
      </c>
      <c r="AG7" s="47">
        <f t="shared" si="6"/>
        <v>0</v>
      </c>
      <c r="AH7" s="17" t="s">
        <v>35</v>
      </c>
      <c r="AI7" s="20">
        <f t="shared" si="7"/>
        <v>1</v>
      </c>
      <c r="AJ7" s="42">
        <v>1267.2</v>
      </c>
      <c r="AK7" s="42">
        <v>1283</v>
      </c>
      <c r="AL7" s="47">
        <f t="shared" si="8"/>
        <v>0.98768511301636797</v>
      </c>
      <c r="AM7" s="17" t="s">
        <v>35</v>
      </c>
      <c r="AN7" s="20">
        <f t="shared" si="9"/>
        <v>1</v>
      </c>
      <c r="AO7" s="48">
        <v>9</v>
      </c>
      <c r="AP7" s="17" t="s">
        <v>107</v>
      </c>
      <c r="AQ7" s="20">
        <f t="shared" si="10"/>
        <v>0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/>
      <c r="AZ7" s="20">
        <f t="shared" si="13"/>
        <v>0</v>
      </c>
      <c r="BA7" s="43">
        <v>0</v>
      </c>
      <c r="BB7" s="43">
        <v>3087</v>
      </c>
      <c r="BC7" s="47">
        <f t="shared" si="14"/>
        <v>0</v>
      </c>
      <c r="BD7" s="20">
        <f t="shared" si="44"/>
        <v>-1</v>
      </c>
      <c r="BE7" s="43">
        <v>55.8</v>
      </c>
      <c r="BF7" s="43">
        <v>55.6</v>
      </c>
      <c r="BG7" s="47">
        <f t="shared" si="15"/>
        <v>1.0035971223021583</v>
      </c>
      <c r="BH7" s="20">
        <f t="shared" si="16"/>
        <v>1</v>
      </c>
      <c r="BI7" s="46"/>
      <c r="BJ7" s="46"/>
      <c r="BK7" s="51"/>
      <c r="BL7" s="15"/>
      <c r="BM7" s="22">
        <v>0</v>
      </c>
      <c r="BN7" s="20">
        <f t="shared" si="17"/>
        <v>0</v>
      </c>
      <c r="BO7" s="86">
        <v>651</v>
      </c>
      <c r="BP7" s="86">
        <v>669</v>
      </c>
      <c r="BQ7" s="86">
        <v>765.6</v>
      </c>
      <c r="BR7" s="86">
        <v>730.6</v>
      </c>
      <c r="BS7" s="81">
        <f t="shared" si="18"/>
        <v>0.90199519674856843</v>
      </c>
      <c r="BT7" s="20">
        <f t="shared" si="45"/>
        <v>1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6"/>
        <v>0</v>
      </c>
      <c r="CG7" s="48">
        <v>0</v>
      </c>
      <c r="CH7" s="42">
        <v>896.3</v>
      </c>
      <c r="CI7" s="45">
        <v>0</v>
      </c>
      <c r="CJ7" s="42">
        <v>1076</v>
      </c>
      <c r="CK7" s="47" t="e">
        <f t="shared" si="23"/>
        <v>#DIV/0!</v>
      </c>
      <c r="CL7" s="20">
        <f t="shared" si="47"/>
        <v>1</v>
      </c>
      <c r="CM7" s="48"/>
      <c r="CN7" s="20">
        <f t="shared" si="24"/>
        <v>0</v>
      </c>
      <c r="CO7" s="25"/>
      <c r="CP7" s="20">
        <f t="shared" si="48"/>
        <v>0</v>
      </c>
      <c r="CQ7" s="15"/>
      <c r="CR7" s="20">
        <f t="shared" si="25"/>
        <v>0</v>
      </c>
      <c r="CS7" s="91" t="s">
        <v>425</v>
      </c>
      <c r="CT7" s="20">
        <v>1</v>
      </c>
      <c r="CU7" s="15">
        <v>23</v>
      </c>
      <c r="CV7" s="15">
        <v>726</v>
      </c>
      <c r="CW7" s="53">
        <f t="shared" si="26"/>
        <v>3.1680440771349863E-2</v>
      </c>
      <c r="CX7" s="20">
        <f t="shared" si="27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8"/>
        <v>5</v>
      </c>
      <c r="DE7" s="20">
        <f t="shared" si="29"/>
        <v>1</v>
      </c>
      <c r="DF7" s="31">
        <v>89.5</v>
      </c>
      <c r="DG7" s="31">
        <v>56.4</v>
      </c>
      <c r="DH7" s="78">
        <f t="shared" si="30"/>
        <v>1.5868794326241136</v>
      </c>
      <c r="DI7" s="79">
        <f t="shared" si="31"/>
        <v>-1</v>
      </c>
      <c r="DJ7" s="87">
        <v>0</v>
      </c>
      <c r="DK7" s="24">
        <f t="shared" si="49"/>
        <v>1</v>
      </c>
      <c r="DL7" s="20">
        <f t="shared" si="50"/>
        <v>0</v>
      </c>
      <c r="DM7" s="46"/>
      <c r="DN7" s="20">
        <f t="shared" si="32"/>
        <v>0</v>
      </c>
      <c r="DO7" s="46" t="s">
        <v>226</v>
      </c>
      <c r="DP7" s="20">
        <f t="shared" si="33"/>
        <v>0.5</v>
      </c>
      <c r="DQ7" s="30" t="s">
        <v>400</v>
      </c>
      <c r="DR7" s="20">
        <f t="shared" si="34"/>
        <v>0.5</v>
      </c>
      <c r="DS7" s="57"/>
      <c r="DT7" s="20">
        <f t="shared" si="35"/>
        <v>0</v>
      </c>
      <c r="DU7" s="15"/>
      <c r="DV7" s="20">
        <f t="shared" si="36"/>
        <v>0</v>
      </c>
      <c r="DW7" s="46" t="s">
        <v>371</v>
      </c>
      <c r="DX7" s="20">
        <f t="shared" si="37"/>
        <v>0.5</v>
      </c>
      <c r="DY7" s="46" t="s">
        <v>401</v>
      </c>
      <c r="DZ7" s="20">
        <f t="shared" si="38"/>
        <v>0.5</v>
      </c>
      <c r="EA7" s="83" t="s">
        <v>402</v>
      </c>
      <c r="EB7" s="20">
        <f t="shared" si="39"/>
        <v>0.5</v>
      </c>
      <c r="EC7" s="46" t="s">
        <v>223</v>
      </c>
      <c r="ED7" s="20">
        <f t="shared" si="40"/>
        <v>0.5</v>
      </c>
      <c r="EE7" s="89">
        <f t="shared" si="51"/>
        <v>13.6</v>
      </c>
      <c r="EF7" s="80">
        <v>7</v>
      </c>
    </row>
    <row r="8" spans="1:149" ht="50.1" customHeight="1">
      <c r="A8" s="90" t="s">
        <v>73</v>
      </c>
      <c r="B8" s="41"/>
      <c r="C8" s="41"/>
      <c r="D8" s="84">
        <f t="shared" si="41"/>
        <v>-1</v>
      </c>
      <c r="E8" s="42">
        <v>0</v>
      </c>
      <c r="F8" s="43">
        <v>3047.6</v>
      </c>
      <c r="G8" s="43">
        <v>2409.6999999999998</v>
      </c>
      <c r="H8" s="44">
        <v>0</v>
      </c>
      <c r="I8" s="21">
        <f t="shared" si="0"/>
        <v>0</v>
      </c>
      <c r="J8" s="17" t="s">
        <v>31</v>
      </c>
      <c r="K8" s="85">
        <f t="shared" si="42"/>
        <v>1</v>
      </c>
      <c r="L8" s="45">
        <v>0</v>
      </c>
      <c r="M8" s="42">
        <v>3042.8</v>
      </c>
      <c r="N8" s="42">
        <v>2409.6999999999998</v>
      </c>
      <c r="O8" s="46">
        <v>0</v>
      </c>
      <c r="P8" s="47">
        <f t="shared" si="1"/>
        <v>0</v>
      </c>
      <c r="Q8" s="17" t="s">
        <v>34</v>
      </c>
      <c r="R8" s="20">
        <f t="shared" si="43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43">
        <v>0</v>
      </c>
      <c r="Y8" s="49">
        <v>2983.9</v>
      </c>
      <c r="Z8" s="42">
        <v>82.3</v>
      </c>
      <c r="AA8" s="47">
        <f t="shared" si="4"/>
        <v>0</v>
      </c>
      <c r="AB8" s="17" t="s">
        <v>32</v>
      </c>
      <c r="AC8" s="20">
        <f t="shared" si="5"/>
        <v>1</v>
      </c>
      <c r="AD8" s="45">
        <v>0</v>
      </c>
      <c r="AE8" s="42">
        <v>31.6</v>
      </c>
      <c r="AF8" s="45">
        <v>0</v>
      </c>
      <c r="AG8" s="47">
        <f t="shared" si="6"/>
        <v>0</v>
      </c>
      <c r="AH8" s="17" t="s">
        <v>35</v>
      </c>
      <c r="AI8" s="20">
        <f t="shared" si="7"/>
        <v>1</v>
      </c>
      <c r="AJ8" s="62">
        <v>1435.4</v>
      </c>
      <c r="AK8" s="42">
        <v>1469</v>
      </c>
      <c r="AL8" s="47">
        <f t="shared" si="8"/>
        <v>0.9771272974812798</v>
      </c>
      <c r="AM8" s="17" t="s">
        <v>35</v>
      </c>
      <c r="AN8" s="20">
        <f t="shared" si="9"/>
        <v>1</v>
      </c>
      <c r="AO8" s="48">
        <v>7</v>
      </c>
      <c r="AP8" s="17" t="s">
        <v>107</v>
      </c>
      <c r="AQ8" s="20">
        <f t="shared" si="10"/>
        <v>0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43">
        <v>162.19999999999999</v>
      </c>
      <c r="BB8" s="43">
        <v>2983.9</v>
      </c>
      <c r="BC8" s="47">
        <f t="shared" si="14"/>
        <v>5.4358390026475412E-2</v>
      </c>
      <c r="BD8" s="20">
        <f t="shared" si="44"/>
        <v>-1</v>
      </c>
      <c r="BE8" s="43">
        <v>154.69999999999999</v>
      </c>
      <c r="BF8" s="43">
        <v>156.5</v>
      </c>
      <c r="BG8" s="47">
        <f t="shared" si="15"/>
        <v>0.98849840255591048</v>
      </c>
      <c r="BH8" s="20">
        <f t="shared" si="16"/>
        <v>1</v>
      </c>
      <c r="BI8" s="46"/>
      <c r="BJ8" s="46"/>
      <c r="BK8" s="51"/>
      <c r="BL8" s="15"/>
      <c r="BM8" s="22">
        <v>0</v>
      </c>
      <c r="BN8" s="20">
        <f t="shared" si="17"/>
        <v>0</v>
      </c>
      <c r="BO8" s="86">
        <v>472.7</v>
      </c>
      <c r="BP8" s="86">
        <v>771.9</v>
      </c>
      <c r="BQ8" s="86">
        <v>777.6</v>
      </c>
      <c r="BR8" s="86">
        <v>734</v>
      </c>
      <c r="BS8" s="81">
        <f t="shared" si="18"/>
        <v>0.62102036347711842</v>
      </c>
      <c r="BT8" s="20">
        <f t="shared" si="45"/>
        <v>0.5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6"/>
        <v>0</v>
      </c>
      <c r="CG8" s="48">
        <v>0</v>
      </c>
      <c r="CH8" s="42">
        <v>637.79999999999995</v>
      </c>
      <c r="CI8" s="45">
        <v>0</v>
      </c>
      <c r="CJ8" s="42">
        <v>661.8</v>
      </c>
      <c r="CK8" s="47" t="e">
        <f t="shared" si="23"/>
        <v>#DIV/0!</v>
      </c>
      <c r="CL8" s="20">
        <f t="shared" si="47"/>
        <v>1</v>
      </c>
      <c r="CM8" s="48"/>
      <c r="CN8" s="20">
        <f t="shared" si="24"/>
        <v>0</v>
      </c>
      <c r="CO8" s="25"/>
      <c r="CP8" s="20">
        <f t="shared" si="48"/>
        <v>0</v>
      </c>
      <c r="CQ8" s="15"/>
      <c r="CR8" s="20">
        <f t="shared" si="25"/>
        <v>0</v>
      </c>
      <c r="CS8" s="91" t="s">
        <v>421</v>
      </c>
      <c r="CT8" s="20">
        <v>1</v>
      </c>
      <c r="CU8" s="15">
        <v>13</v>
      </c>
      <c r="CV8" s="15">
        <v>732</v>
      </c>
      <c r="CW8" s="53">
        <f t="shared" si="26"/>
        <v>1.7759562841530054E-2</v>
      </c>
      <c r="CX8" s="20">
        <f t="shared" si="27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8"/>
        <v>5</v>
      </c>
      <c r="DE8" s="20">
        <f t="shared" si="29"/>
        <v>1</v>
      </c>
      <c r="DF8" s="31">
        <v>264.8</v>
      </c>
      <c r="DG8" s="31">
        <v>277.8</v>
      </c>
      <c r="DH8" s="78">
        <f t="shared" si="30"/>
        <v>0.95320374370050398</v>
      </c>
      <c r="DI8" s="79">
        <f t="shared" si="31"/>
        <v>1</v>
      </c>
      <c r="DJ8" s="87">
        <v>0</v>
      </c>
      <c r="DK8" s="24">
        <f t="shared" si="49"/>
        <v>1</v>
      </c>
      <c r="DL8" s="20">
        <f t="shared" si="50"/>
        <v>0</v>
      </c>
      <c r="DM8" s="95" t="s">
        <v>422</v>
      </c>
      <c r="DN8" s="20">
        <f t="shared" si="32"/>
        <v>0.5</v>
      </c>
      <c r="DO8" s="46" t="s">
        <v>356</v>
      </c>
      <c r="DP8" s="20">
        <f t="shared" si="33"/>
        <v>0.5</v>
      </c>
      <c r="DQ8" s="83" t="s">
        <v>378</v>
      </c>
      <c r="DR8" s="20">
        <f t="shared" si="34"/>
        <v>0.5</v>
      </c>
      <c r="DS8" s="94" t="s">
        <v>423</v>
      </c>
      <c r="DT8" s="20">
        <f t="shared" si="35"/>
        <v>0.5</v>
      </c>
      <c r="DU8" s="46" t="s">
        <v>286</v>
      </c>
      <c r="DV8" s="20">
        <f t="shared" si="36"/>
        <v>0.5</v>
      </c>
      <c r="DW8" s="57" t="s">
        <v>379</v>
      </c>
      <c r="DX8" s="20">
        <f t="shared" si="37"/>
        <v>0.5</v>
      </c>
      <c r="DY8" s="46" t="s">
        <v>424</v>
      </c>
      <c r="DZ8" s="20">
        <f t="shared" si="38"/>
        <v>0.5</v>
      </c>
      <c r="EA8" s="46" t="s">
        <v>380</v>
      </c>
      <c r="EB8" s="20">
        <f t="shared" si="39"/>
        <v>0.5</v>
      </c>
      <c r="EC8" s="46" t="s">
        <v>278</v>
      </c>
      <c r="ED8" s="20">
        <f t="shared" si="40"/>
        <v>0.5</v>
      </c>
      <c r="EE8" s="89">
        <f t="shared" si="51"/>
        <v>14.6</v>
      </c>
      <c r="EF8" s="80">
        <v>5</v>
      </c>
    </row>
    <row r="9" spans="1:149" s="4" customFormat="1" ht="50.1" customHeight="1">
      <c r="A9" s="90" t="s">
        <v>69</v>
      </c>
      <c r="B9" s="41"/>
      <c r="C9" s="41"/>
      <c r="D9" s="84">
        <f t="shared" si="41"/>
        <v>-1</v>
      </c>
      <c r="E9" s="42">
        <v>0</v>
      </c>
      <c r="F9" s="59">
        <v>2521.6999999999998</v>
      </c>
      <c r="G9" s="43">
        <v>1310.2</v>
      </c>
      <c r="H9" s="44">
        <v>0</v>
      </c>
      <c r="I9" s="21">
        <f t="shared" si="0"/>
        <v>0</v>
      </c>
      <c r="J9" s="17" t="s">
        <v>31</v>
      </c>
      <c r="K9" s="85">
        <f t="shared" si="42"/>
        <v>1</v>
      </c>
      <c r="L9" s="45">
        <v>0</v>
      </c>
      <c r="M9" s="42">
        <v>2462.3000000000002</v>
      </c>
      <c r="N9" s="42">
        <v>1310.2</v>
      </c>
      <c r="O9" s="46">
        <v>0</v>
      </c>
      <c r="P9" s="47">
        <f t="shared" si="1"/>
        <v>0</v>
      </c>
      <c r="Q9" s="60" t="s">
        <v>34</v>
      </c>
      <c r="R9" s="20">
        <f t="shared" si="43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43">
        <v>0</v>
      </c>
      <c r="Y9" s="49">
        <v>2691</v>
      </c>
      <c r="Z9" s="42">
        <v>82.3</v>
      </c>
      <c r="AA9" s="47">
        <f t="shared" si="4"/>
        <v>0</v>
      </c>
      <c r="AB9" s="60" t="s">
        <v>32</v>
      </c>
      <c r="AC9" s="20">
        <f t="shared" si="5"/>
        <v>1</v>
      </c>
      <c r="AD9" s="45">
        <v>0</v>
      </c>
      <c r="AE9" s="42">
        <v>735.9</v>
      </c>
      <c r="AF9" s="45">
        <v>0</v>
      </c>
      <c r="AG9" s="47">
        <f t="shared" si="6"/>
        <v>0</v>
      </c>
      <c r="AH9" s="17" t="s">
        <v>35</v>
      </c>
      <c r="AI9" s="20">
        <f t="shared" si="7"/>
        <v>1</v>
      </c>
      <c r="AJ9" s="42">
        <v>1722</v>
      </c>
      <c r="AK9" s="49">
        <v>1940</v>
      </c>
      <c r="AL9" s="47">
        <f t="shared" si="8"/>
        <v>0.8876288659793814</v>
      </c>
      <c r="AM9" s="17" t="s">
        <v>35</v>
      </c>
      <c r="AN9" s="20">
        <f t="shared" si="9"/>
        <v>1</v>
      </c>
      <c r="AO9" s="48">
        <v>7</v>
      </c>
      <c r="AP9" s="17" t="s">
        <v>107</v>
      </c>
      <c r="AQ9" s="20">
        <f t="shared" si="10"/>
        <v>0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43">
        <v>0</v>
      </c>
      <c r="BB9" s="43">
        <v>2691</v>
      </c>
      <c r="BC9" s="47">
        <f t="shared" si="14"/>
        <v>0</v>
      </c>
      <c r="BD9" s="20">
        <f t="shared" si="44"/>
        <v>-1</v>
      </c>
      <c r="BE9" s="43">
        <v>64.900000000000006</v>
      </c>
      <c r="BF9" s="43">
        <v>63</v>
      </c>
      <c r="BG9" s="47">
        <f t="shared" si="15"/>
        <v>1.0301587301587303</v>
      </c>
      <c r="BH9" s="20">
        <f t="shared" si="16"/>
        <v>1</v>
      </c>
      <c r="BI9" s="46"/>
      <c r="BJ9" s="46"/>
      <c r="BK9" s="51"/>
      <c r="BL9" s="46"/>
      <c r="BM9" s="22">
        <v>0</v>
      </c>
      <c r="BN9" s="61">
        <f t="shared" si="17"/>
        <v>0</v>
      </c>
      <c r="BO9" s="86">
        <v>624.5</v>
      </c>
      <c r="BP9" s="86">
        <v>560.79999999999995</v>
      </c>
      <c r="BQ9" s="86">
        <v>626.70000000000005</v>
      </c>
      <c r="BR9" s="86">
        <v>771.7</v>
      </c>
      <c r="BS9" s="81">
        <f t="shared" si="18"/>
        <v>0.9562576561861984</v>
      </c>
      <c r="BT9" s="20">
        <f t="shared" si="45"/>
        <v>1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6"/>
        <v>0</v>
      </c>
      <c r="CG9" s="48">
        <v>0</v>
      </c>
      <c r="CH9" s="42">
        <v>1211.5</v>
      </c>
      <c r="CI9" s="45">
        <v>0</v>
      </c>
      <c r="CJ9" s="42">
        <v>1752.5</v>
      </c>
      <c r="CK9" s="47" t="e">
        <f t="shared" si="23"/>
        <v>#DIV/0!</v>
      </c>
      <c r="CL9" s="20">
        <f t="shared" si="47"/>
        <v>1</v>
      </c>
      <c r="CM9" s="48"/>
      <c r="CN9" s="20">
        <f t="shared" si="24"/>
        <v>0</v>
      </c>
      <c r="CO9" s="25"/>
      <c r="CP9" s="20">
        <f t="shared" si="48"/>
        <v>0</v>
      </c>
      <c r="CQ9" s="15"/>
      <c r="CR9" s="20">
        <f t="shared" si="25"/>
        <v>0</v>
      </c>
      <c r="CS9" s="91" t="s">
        <v>419</v>
      </c>
      <c r="CT9" s="20">
        <v>1</v>
      </c>
      <c r="CU9" s="15">
        <v>3</v>
      </c>
      <c r="CV9" s="15">
        <v>599</v>
      </c>
      <c r="CW9" s="53">
        <f t="shared" si="26"/>
        <v>5.008347245409015E-3</v>
      </c>
      <c r="CX9" s="20">
        <f t="shared" si="27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8"/>
        <v>5</v>
      </c>
      <c r="DE9" s="20">
        <f t="shared" si="29"/>
        <v>1</v>
      </c>
      <c r="DF9" s="31">
        <v>282.10000000000002</v>
      </c>
      <c r="DG9" s="31">
        <v>363.6</v>
      </c>
      <c r="DH9" s="78">
        <f t="shared" si="30"/>
        <v>0.77585258525852585</v>
      </c>
      <c r="DI9" s="79">
        <f t="shared" si="31"/>
        <v>1</v>
      </c>
      <c r="DJ9" s="87">
        <v>0</v>
      </c>
      <c r="DK9" s="24">
        <f t="shared" si="49"/>
        <v>1</v>
      </c>
      <c r="DL9" s="20">
        <f t="shared" si="50"/>
        <v>0</v>
      </c>
      <c r="DM9" s="46"/>
      <c r="DN9" s="20">
        <f t="shared" si="32"/>
        <v>0</v>
      </c>
      <c r="DO9" s="57" t="s">
        <v>264</v>
      </c>
      <c r="DP9" s="20">
        <f t="shared" si="33"/>
        <v>0.5</v>
      </c>
      <c r="DQ9" s="58" t="s">
        <v>395</v>
      </c>
      <c r="DR9" s="20">
        <f t="shared" si="34"/>
        <v>0.5</v>
      </c>
      <c r="DS9" s="94" t="s">
        <v>420</v>
      </c>
      <c r="DT9" s="20">
        <f t="shared" si="35"/>
        <v>0.5</v>
      </c>
      <c r="DU9" s="46" t="s">
        <v>288</v>
      </c>
      <c r="DV9" s="20">
        <f t="shared" si="36"/>
        <v>0.5</v>
      </c>
      <c r="DW9" s="46" t="s">
        <v>396</v>
      </c>
      <c r="DX9" s="20">
        <f t="shared" si="37"/>
        <v>0.5</v>
      </c>
      <c r="DY9" s="46" t="s">
        <v>397</v>
      </c>
      <c r="DZ9" s="20">
        <f t="shared" si="38"/>
        <v>0.5</v>
      </c>
      <c r="EA9" s="46" t="s">
        <v>398</v>
      </c>
      <c r="EB9" s="20">
        <f t="shared" si="39"/>
        <v>0.5</v>
      </c>
      <c r="EC9" s="46" t="s">
        <v>279</v>
      </c>
      <c r="ED9" s="20">
        <f t="shared" si="40"/>
        <v>0.5</v>
      </c>
      <c r="EE9" s="89">
        <f t="shared" si="51"/>
        <v>14.6</v>
      </c>
      <c r="EF9" s="80">
        <v>5</v>
      </c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</row>
    <row r="10" spans="1:149" ht="50.1" customHeight="1">
      <c r="A10" s="90" t="s">
        <v>70</v>
      </c>
      <c r="B10" s="41"/>
      <c r="C10" s="41"/>
      <c r="D10" s="84">
        <f t="shared" si="41"/>
        <v>-1</v>
      </c>
      <c r="E10" s="42">
        <v>0</v>
      </c>
      <c r="F10" s="59">
        <v>1779.5</v>
      </c>
      <c r="G10" s="43">
        <v>1386.7</v>
      </c>
      <c r="H10" s="44">
        <v>0</v>
      </c>
      <c r="I10" s="21">
        <f t="shared" si="0"/>
        <v>0</v>
      </c>
      <c r="J10" s="17" t="s">
        <v>31</v>
      </c>
      <c r="K10" s="85">
        <f t="shared" si="42"/>
        <v>1</v>
      </c>
      <c r="L10" s="45">
        <v>0</v>
      </c>
      <c r="M10" s="42">
        <v>1757.2</v>
      </c>
      <c r="N10" s="42">
        <v>1386.7</v>
      </c>
      <c r="O10" s="46">
        <v>0</v>
      </c>
      <c r="P10" s="47">
        <f t="shared" si="1"/>
        <v>0</v>
      </c>
      <c r="Q10" s="17" t="s">
        <v>34</v>
      </c>
      <c r="R10" s="20">
        <f t="shared" si="43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43">
        <v>0</v>
      </c>
      <c r="Y10" s="49">
        <v>1600.3</v>
      </c>
      <c r="Z10" s="42">
        <v>82.3</v>
      </c>
      <c r="AA10" s="47">
        <f t="shared" si="4"/>
        <v>0</v>
      </c>
      <c r="AB10" s="17" t="s">
        <v>32</v>
      </c>
      <c r="AC10" s="20">
        <f t="shared" si="5"/>
        <v>1</v>
      </c>
      <c r="AD10" s="45">
        <v>0</v>
      </c>
      <c r="AE10" s="42">
        <v>327.7</v>
      </c>
      <c r="AF10" s="45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42">
        <v>1105.8</v>
      </c>
      <c r="AK10" s="49">
        <v>1226</v>
      </c>
      <c r="AL10" s="47">
        <f t="shared" si="8"/>
        <v>0.9019575856443719</v>
      </c>
      <c r="AM10" s="17" t="s">
        <v>35</v>
      </c>
      <c r="AN10" s="20">
        <f t="shared" si="9"/>
        <v>1</v>
      </c>
      <c r="AO10" s="48">
        <v>8</v>
      </c>
      <c r="AP10" s="17" t="s">
        <v>107</v>
      </c>
      <c r="AQ10" s="20">
        <f t="shared" si="10"/>
        <v>0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43">
        <v>1598.4</v>
      </c>
      <c r="BB10" s="43">
        <v>1600.3</v>
      </c>
      <c r="BC10" s="47">
        <f t="shared" si="14"/>
        <v>0.99881272261450982</v>
      </c>
      <c r="BD10" s="20">
        <f t="shared" si="44"/>
        <v>5</v>
      </c>
      <c r="BE10" s="43">
        <v>40.299999999999997</v>
      </c>
      <c r="BF10" s="43">
        <v>41.5</v>
      </c>
      <c r="BG10" s="47">
        <f t="shared" si="15"/>
        <v>0.97108433734939748</v>
      </c>
      <c r="BH10" s="20">
        <f t="shared" si="16"/>
        <v>1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86">
        <v>361.7</v>
      </c>
      <c r="BP10" s="86">
        <v>356.3</v>
      </c>
      <c r="BQ10" s="86">
        <v>415.8</v>
      </c>
      <c r="BR10" s="86">
        <v>357.3</v>
      </c>
      <c r="BS10" s="81">
        <f t="shared" si="18"/>
        <v>0.96077563307951108</v>
      </c>
      <c r="BT10" s="20">
        <f t="shared" si="45"/>
        <v>1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6"/>
        <v>0</v>
      </c>
      <c r="CG10" s="48">
        <v>0</v>
      </c>
      <c r="CH10" s="42">
        <v>392.8</v>
      </c>
      <c r="CI10" s="42">
        <v>0</v>
      </c>
      <c r="CJ10" s="42">
        <v>316.8</v>
      </c>
      <c r="CK10" s="47" t="e">
        <f t="shared" si="23"/>
        <v>#DIV/0!</v>
      </c>
      <c r="CL10" s="20">
        <f t="shared" si="47"/>
        <v>1</v>
      </c>
      <c r="CM10" s="48"/>
      <c r="CN10" s="20">
        <f t="shared" si="24"/>
        <v>0</v>
      </c>
      <c r="CO10" s="25"/>
      <c r="CP10" s="20">
        <f t="shared" si="48"/>
        <v>0</v>
      </c>
      <c r="CQ10" s="15"/>
      <c r="CR10" s="20">
        <f t="shared" si="25"/>
        <v>0</v>
      </c>
      <c r="CS10" s="91" t="s">
        <v>412</v>
      </c>
      <c r="CT10" s="20">
        <v>1</v>
      </c>
      <c r="CU10" s="15">
        <v>12</v>
      </c>
      <c r="CV10" s="15">
        <v>601</v>
      </c>
      <c r="CW10" s="53">
        <f t="shared" si="26"/>
        <v>1.9966722129783693E-2</v>
      </c>
      <c r="CX10" s="20">
        <f t="shared" si="27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8"/>
        <v>5</v>
      </c>
      <c r="DE10" s="20">
        <f t="shared" si="29"/>
        <v>1</v>
      </c>
      <c r="DF10" s="31">
        <v>83.1</v>
      </c>
      <c r="DG10" s="31">
        <v>165.2</v>
      </c>
      <c r="DH10" s="78">
        <f t="shared" si="30"/>
        <v>0.50302663438256656</v>
      </c>
      <c r="DI10" s="79">
        <f t="shared" si="31"/>
        <v>1</v>
      </c>
      <c r="DJ10" s="87">
        <v>0</v>
      </c>
      <c r="DK10" s="24">
        <f t="shared" si="49"/>
        <v>1</v>
      </c>
      <c r="DL10" s="20">
        <f t="shared" si="50"/>
        <v>0</v>
      </c>
      <c r="DM10" s="46" t="s">
        <v>353</v>
      </c>
      <c r="DN10" s="20">
        <f t="shared" si="32"/>
        <v>0.5</v>
      </c>
      <c r="DO10" s="46" t="s">
        <v>399</v>
      </c>
      <c r="DP10" s="20">
        <f t="shared" si="33"/>
        <v>0.5</v>
      </c>
      <c r="DQ10" s="30" t="s">
        <v>387</v>
      </c>
      <c r="DR10" s="20">
        <f t="shared" si="34"/>
        <v>0.5</v>
      </c>
      <c r="DS10" s="46" t="s">
        <v>388</v>
      </c>
      <c r="DT10" s="20">
        <f t="shared" si="35"/>
        <v>0.5</v>
      </c>
      <c r="DU10" s="46" t="s">
        <v>368</v>
      </c>
      <c r="DV10" s="20">
        <f t="shared" si="36"/>
        <v>0.5</v>
      </c>
      <c r="DW10" s="46" t="s">
        <v>389</v>
      </c>
      <c r="DX10" s="20">
        <f t="shared" si="37"/>
        <v>0.5</v>
      </c>
      <c r="DY10" s="46" t="s">
        <v>230</v>
      </c>
      <c r="DZ10" s="20">
        <f t="shared" si="38"/>
        <v>0.5</v>
      </c>
      <c r="EA10" s="46" t="s">
        <v>390</v>
      </c>
      <c r="EB10" s="20">
        <f t="shared" si="39"/>
        <v>0.5</v>
      </c>
      <c r="EC10" s="46" t="s">
        <v>362</v>
      </c>
      <c r="ED10" s="20">
        <f t="shared" si="40"/>
        <v>0.5</v>
      </c>
      <c r="EE10" s="89">
        <f t="shared" si="51"/>
        <v>21.1</v>
      </c>
      <c r="EF10" s="80">
        <v>2</v>
      </c>
    </row>
    <row r="11" spans="1:149" ht="50.1" customHeight="1">
      <c r="A11" s="90" t="s">
        <v>68</v>
      </c>
      <c r="B11" s="41"/>
      <c r="C11" s="41"/>
      <c r="D11" s="84">
        <f t="shared" si="41"/>
        <v>-1</v>
      </c>
      <c r="E11" s="42">
        <v>0</v>
      </c>
      <c r="F11" s="59">
        <v>4762.6000000000004</v>
      </c>
      <c r="G11" s="43">
        <v>3579.8</v>
      </c>
      <c r="H11" s="44">
        <v>0</v>
      </c>
      <c r="I11" s="21">
        <f t="shared" si="0"/>
        <v>0</v>
      </c>
      <c r="J11" s="17" t="s">
        <v>31</v>
      </c>
      <c r="K11" s="85">
        <f t="shared" si="42"/>
        <v>1</v>
      </c>
      <c r="L11" s="45">
        <v>0</v>
      </c>
      <c r="M11" s="42">
        <v>4720.5</v>
      </c>
      <c r="N11" s="42">
        <v>3579.8</v>
      </c>
      <c r="O11" s="46">
        <v>0</v>
      </c>
      <c r="P11" s="47">
        <f t="shared" si="1"/>
        <v>0</v>
      </c>
      <c r="Q11" s="17" t="s">
        <v>34</v>
      </c>
      <c r="R11" s="20">
        <f t="shared" si="43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43">
        <v>0</v>
      </c>
      <c r="Y11" s="49">
        <v>4734.7</v>
      </c>
      <c r="Z11" s="42">
        <v>82.3</v>
      </c>
      <c r="AA11" s="47">
        <f t="shared" si="4"/>
        <v>0</v>
      </c>
      <c r="AB11" s="17" t="s">
        <v>32</v>
      </c>
      <c r="AC11" s="20">
        <f t="shared" si="5"/>
        <v>1</v>
      </c>
      <c r="AD11" s="45">
        <v>0</v>
      </c>
      <c r="AE11" s="42">
        <v>223.7</v>
      </c>
      <c r="AF11" s="45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42">
        <v>1743.7</v>
      </c>
      <c r="AK11" s="49">
        <v>2020</v>
      </c>
      <c r="AL11" s="47">
        <f t="shared" si="8"/>
        <v>0.86321782178217821</v>
      </c>
      <c r="AM11" s="17" t="s">
        <v>35</v>
      </c>
      <c r="AN11" s="20">
        <f t="shared" si="9"/>
        <v>1</v>
      </c>
      <c r="AO11" s="48">
        <v>10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43">
        <v>0</v>
      </c>
      <c r="BB11" s="43">
        <v>4734.7</v>
      </c>
      <c r="BC11" s="47">
        <f t="shared" si="14"/>
        <v>0</v>
      </c>
      <c r="BD11" s="20">
        <f t="shared" si="44"/>
        <v>-1</v>
      </c>
      <c r="BE11" s="43">
        <v>322.8</v>
      </c>
      <c r="BF11" s="43">
        <v>322.5</v>
      </c>
      <c r="BG11" s="47">
        <f t="shared" si="15"/>
        <v>1.0009302325581395</v>
      </c>
      <c r="BH11" s="20">
        <f t="shared" si="16"/>
        <v>1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86">
        <v>984.2</v>
      </c>
      <c r="BP11" s="86">
        <v>860.9</v>
      </c>
      <c r="BQ11" s="86">
        <v>1126.3</v>
      </c>
      <c r="BR11" s="86">
        <v>957.5</v>
      </c>
      <c r="BS11" s="81">
        <f t="shared" si="18"/>
        <v>1.0026827860223453</v>
      </c>
      <c r="BT11" s="20">
        <f t="shared" si="45"/>
        <v>1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6"/>
        <v>0</v>
      </c>
      <c r="CG11" s="48">
        <v>0</v>
      </c>
      <c r="CH11" s="42">
        <v>1182.8</v>
      </c>
      <c r="CI11" s="45">
        <v>0</v>
      </c>
      <c r="CJ11" s="42">
        <v>1138.3</v>
      </c>
      <c r="CK11" s="47" t="e">
        <f t="shared" si="23"/>
        <v>#DIV/0!</v>
      </c>
      <c r="CL11" s="20">
        <f t="shared" si="47"/>
        <v>1</v>
      </c>
      <c r="CM11" s="48"/>
      <c r="CN11" s="20">
        <f t="shared" si="24"/>
        <v>0</v>
      </c>
      <c r="CO11" s="25"/>
      <c r="CP11" s="20">
        <f t="shared" si="48"/>
        <v>0</v>
      </c>
      <c r="CQ11" s="15"/>
      <c r="CR11" s="20">
        <f t="shared" si="25"/>
        <v>0</v>
      </c>
      <c r="CS11" s="91" t="s">
        <v>417</v>
      </c>
      <c r="CT11" s="20">
        <v>1</v>
      </c>
      <c r="CU11" s="15">
        <v>31</v>
      </c>
      <c r="CV11" s="15">
        <v>785</v>
      </c>
      <c r="CW11" s="53">
        <f t="shared" si="26"/>
        <v>3.949044585987261E-2</v>
      </c>
      <c r="CX11" s="20">
        <f t="shared" si="27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8"/>
        <v>5</v>
      </c>
      <c r="DE11" s="20">
        <f t="shared" si="29"/>
        <v>1</v>
      </c>
      <c r="DF11" s="82">
        <v>363.3</v>
      </c>
      <c r="DG11" s="82">
        <v>461.5</v>
      </c>
      <c r="DH11" s="78">
        <f t="shared" si="30"/>
        <v>0.78721560130010837</v>
      </c>
      <c r="DI11" s="79">
        <f t="shared" si="31"/>
        <v>1</v>
      </c>
      <c r="DJ11" s="87">
        <v>0</v>
      </c>
      <c r="DK11" s="24">
        <f t="shared" si="49"/>
        <v>1</v>
      </c>
      <c r="DL11" s="20">
        <f t="shared" si="50"/>
        <v>0</v>
      </c>
      <c r="DM11" s="46" t="s">
        <v>354</v>
      </c>
      <c r="DN11" s="20">
        <f t="shared" si="32"/>
        <v>0.5</v>
      </c>
      <c r="DO11" s="57" t="s">
        <v>355</v>
      </c>
      <c r="DP11" s="20">
        <f t="shared" si="33"/>
        <v>0.5</v>
      </c>
      <c r="DQ11" s="30" t="s">
        <v>375</v>
      </c>
      <c r="DR11" s="20">
        <f t="shared" si="34"/>
        <v>0.5</v>
      </c>
      <c r="DS11" s="94" t="s">
        <v>418</v>
      </c>
      <c r="DT11" s="20">
        <f t="shared" si="35"/>
        <v>0.5</v>
      </c>
      <c r="DU11" s="46" t="s">
        <v>281</v>
      </c>
      <c r="DV11" s="20">
        <f t="shared" si="36"/>
        <v>0.5</v>
      </c>
      <c r="DW11" s="46" t="s">
        <v>376</v>
      </c>
      <c r="DX11" s="20">
        <f t="shared" si="37"/>
        <v>0.5</v>
      </c>
      <c r="DY11" s="46" t="s">
        <v>282</v>
      </c>
      <c r="DZ11" s="20">
        <f t="shared" si="38"/>
        <v>0.5</v>
      </c>
      <c r="EA11" s="46" t="s">
        <v>377</v>
      </c>
      <c r="EB11" s="20">
        <f t="shared" si="39"/>
        <v>0.5</v>
      </c>
      <c r="EC11" s="46" t="s">
        <v>284</v>
      </c>
      <c r="ED11" s="20">
        <f t="shared" si="40"/>
        <v>0.5</v>
      </c>
      <c r="EE11" s="89">
        <f t="shared" si="51"/>
        <v>15.1</v>
      </c>
      <c r="EF11" s="80">
        <v>4</v>
      </c>
    </row>
    <row r="12" spans="1:149" ht="50.1" customHeight="1">
      <c r="A12" s="90" t="s">
        <v>66</v>
      </c>
      <c r="B12" s="41"/>
      <c r="C12" s="41"/>
      <c r="D12" s="84">
        <f t="shared" si="41"/>
        <v>-1</v>
      </c>
      <c r="E12" s="42">
        <v>0</v>
      </c>
      <c r="F12" s="59">
        <v>3596.1</v>
      </c>
      <c r="G12" s="43">
        <v>2702.4</v>
      </c>
      <c r="H12" s="44">
        <v>0</v>
      </c>
      <c r="I12" s="21">
        <f t="shared" si="0"/>
        <v>0</v>
      </c>
      <c r="J12" s="17" t="s">
        <v>31</v>
      </c>
      <c r="K12" s="85">
        <f t="shared" si="42"/>
        <v>1</v>
      </c>
      <c r="L12" s="45">
        <v>0</v>
      </c>
      <c r="M12" s="42">
        <v>3569.8</v>
      </c>
      <c r="N12" s="42">
        <v>2702.4</v>
      </c>
      <c r="O12" s="46">
        <v>0</v>
      </c>
      <c r="P12" s="47">
        <f t="shared" si="1"/>
        <v>0</v>
      </c>
      <c r="Q12" s="17" t="s">
        <v>34</v>
      </c>
      <c r="R12" s="20">
        <f t="shared" si="43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43">
        <v>0</v>
      </c>
      <c r="Y12" s="49">
        <v>3505.6</v>
      </c>
      <c r="Z12" s="42">
        <v>82.3</v>
      </c>
      <c r="AA12" s="47">
        <f t="shared" si="4"/>
        <v>0</v>
      </c>
      <c r="AB12" s="17" t="s">
        <v>32</v>
      </c>
      <c r="AC12" s="20">
        <f t="shared" si="5"/>
        <v>1</v>
      </c>
      <c r="AD12" s="45">
        <v>0</v>
      </c>
      <c r="AE12" s="42">
        <v>91.1</v>
      </c>
      <c r="AF12" s="45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63">
        <v>1473.9</v>
      </c>
      <c r="AK12" s="42">
        <v>1697</v>
      </c>
      <c r="AL12" s="47">
        <f t="shared" si="8"/>
        <v>0.86853270477312905</v>
      </c>
      <c r="AM12" s="17" t="s">
        <v>35</v>
      </c>
      <c r="AN12" s="20">
        <f t="shared" si="9"/>
        <v>1</v>
      </c>
      <c r="AO12" s="48">
        <v>7</v>
      </c>
      <c r="AP12" s="17" t="s">
        <v>107</v>
      </c>
      <c r="AQ12" s="20">
        <f t="shared" si="10"/>
        <v>0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/>
      <c r="AZ12" s="20">
        <f t="shared" si="13"/>
        <v>0</v>
      </c>
      <c r="BA12" s="43">
        <v>0</v>
      </c>
      <c r="BB12" s="43">
        <v>3505.6</v>
      </c>
      <c r="BC12" s="47">
        <f t="shared" si="14"/>
        <v>0</v>
      </c>
      <c r="BD12" s="20">
        <f t="shared" si="44"/>
        <v>-1</v>
      </c>
      <c r="BE12" s="43">
        <v>83</v>
      </c>
      <c r="BF12" s="43">
        <v>76.7</v>
      </c>
      <c r="BG12" s="47">
        <f t="shared" si="15"/>
        <v>1.0821382007822686</v>
      </c>
      <c r="BH12" s="20">
        <f t="shared" si="16"/>
        <v>0.5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86">
        <v>783.8</v>
      </c>
      <c r="BP12" s="86">
        <v>861.6</v>
      </c>
      <c r="BQ12" s="86">
        <v>814.4</v>
      </c>
      <c r="BR12" s="86">
        <v>707.9</v>
      </c>
      <c r="BS12" s="81">
        <f t="shared" si="18"/>
        <v>0.98636687780527699</v>
      </c>
      <c r="BT12" s="20">
        <f t="shared" si="45"/>
        <v>1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6"/>
        <v>0</v>
      </c>
      <c r="CG12" s="48">
        <v>0</v>
      </c>
      <c r="CH12" s="42">
        <v>893.7</v>
      </c>
      <c r="CI12" s="45">
        <v>0</v>
      </c>
      <c r="CJ12" s="42">
        <v>822.2</v>
      </c>
      <c r="CK12" s="47" t="e">
        <f t="shared" si="23"/>
        <v>#DIV/0!</v>
      </c>
      <c r="CL12" s="20">
        <f t="shared" si="47"/>
        <v>1</v>
      </c>
      <c r="CM12" s="48"/>
      <c r="CN12" s="20">
        <f t="shared" si="24"/>
        <v>0</v>
      </c>
      <c r="CO12" s="25"/>
      <c r="CP12" s="20">
        <f t="shared" si="48"/>
        <v>0</v>
      </c>
      <c r="CQ12" s="76"/>
      <c r="CR12" s="20">
        <f t="shared" si="25"/>
        <v>0</v>
      </c>
      <c r="CS12" s="74"/>
      <c r="CT12" s="20">
        <v>0</v>
      </c>
      <c r="CU12" s="15">
        <v>13</v>
      </c>
      <c r="CV12" s="15">
        <v>766</v>
      </c>
      <c r="CW12" s="53">
        <f t="shared" si="26"/>
        <v>1.6971279373368148E-2</v>
      </c>
      <c r="CX12" s="20">
        <f t="shared" si="27"/>
        <v>0.6</v>
      </c>
      <c r="CY12" s="46"/>
      <c r="CZ12" s="46"/>
      <c r="DA12" s="46">
        <v>1</v>
      </c>
      <c r="DB12" s="46"/>
      <c r="DC12" s="46">
        <v>1</v>
      </c>
      <c r="DD12" s="17">
        <f t="shared" si="28"/>
        <v>2</v>
      </c>
      <c r="DE12" s="20">
        <f t="shared" si="29"/>
        <v>0</v>
      </c>
      <c r="DF12" s="31">
        <v>1260.5</v>
      </c>
      <c r="DG12" s="82">
        <v>896.2</v>
      </c>
      <c r="DH12" s="78">
        <f t="shared" si="30"/>
        <v>1.4064940861414863</v>
      </c>
      <c r="DI12" s="79">
        <f t="shared" si="31"/>
        <v>-1</v>
      </c>
      <c r="DJ12" s="87">
        <v>0</v>
      </c>
      <c r="DK12" s="24">
        <f t="shared" si="49"/>
        <v>1</v>
      </c>
      <c r="DL12" s="20">
        <f t="shared" si="50"/>
        <v>0</v>
      </c>
      <c r="DM12" s="46"/>
      <c r="DN12" s="20">
        <f t="shared" si="32"/>
        <v>0</v>
      </c>
      <c r="DO12" s="46" t="s">
        <v>275</v>
      </c>
      <c r="DP12" s="20">
        <f t="shared" si="33"/>
        <v>0.5</v>
      </c>
      <c r="DQ12" s="30" t="s">
        <v>403</v>
      </c>
      <c r="DR12" s="20">
        <f t="shared" si="34"/>
        <v>0.5</v>
      </c>
      <c r="DS12" s="65"/>
      <c r="DT12" s="20">
        <f t="shared" si="35"/>
        <v>0</v>
      </c>
      <c r="DU12" s="46" t="s">
        <v>277</v>
      </c>
      <c r="DV12" s="20">
        <f t="shared" si="36"/>
        <v>0.5</v>
      </c>
      <c r="DW12" s="46" t="s">
        <v>404</v>
      </c>
      <c r="DX12" s="20">
        <f t="shared" si="37"/>
        <v>0.5</v>
      </c>
      <c r="DY12" s="46" t="s">
        <v>405</v>
      </c>
      <c r="DZ12" s="20">
        <f t="shared" si="38"/>
        <v>0.5</v>
      </c>
      <c r="EA12" s="88" t="s">
        <v>406</v>
      </c>
      <c r="EB12" s="20">
        <f t="shared" si="39"/>
        <v>0.5</v>
      </c>
      <c r="EC12" s="46" t="s">
        <v>240</v>
      </c>
      <c r="ED12" s="20">
        <f t="shared" si="40"/>
        <v>0.5</v>
      </c>
      <c r="EE12" s="89">
        <f t="shared" si="51"/>
        <v>9.6</v>
      </c>
      <c r="EF12" s="80">
        <v>8</v>
      </c>
    </row>
    <row r="13" spans="1:149" ht="50.1" customHeight="1">
      <c r="A13" s="90" t="s">
        <v>75</v>
      </c>
      <c r="B13" s="40"/>
      <c r="C13" s="40"/>
      <c r="D13" s="84">
        <f t="shared" si="41"/>
        <v>-1</v>
      </c>
      <c r="E13" s="42">
        <v>0</v>
      </c>
      <c r="F13" s="59">
        <v>3918.4</v>
      </c>
      <c r="G13" s="43">
        <v>2355.9</v>
      </c>
      <c r="H13" s="44">
        <v>0</v>
      </c>
      <c r="I13" s="21">
        <f t="shared" si="0"/>
        <v>0</v>
      </c>
      <c r="J13" s="17" t="s">
        <v>31</v>
      </c>
      <c r="K13" s="85">
        <f t="shared" si="42"/>
        <v>1</v>
      </c>
      <c r="L13" s="45">
        <v>0</v>
      </c>
      <c r="M13" s="42">
        <v>3859.4</v>
      </c>
      <c r="N13" s="42">
        <v>2355.9</v>
      </c>
      <c r="O13" s="46">
        <v>0</v>
      </c>
      <c r="P13" s="47">
        <f t="shared" si="1"/>
        <v>0</v>
      </c>
      <c r="Q13" s="17" t="s">
        <v>34</v>
      </c>
      <c r="R13" s="20">
        <f t="shared" si="43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43">
        <v>0</v>
      </c>
      <c r="Y13" s="49">
        <v>3690.4</v>
      </c>
      <c r="Z13" s="42">
        <v>82.3</v>
      </c>
      <c r="AA13" s="47">
        <f t="shared" si="4"/>
        <v>0</v>
      </c>
      <c r="AB13" s="17" t="s">
        <v>32</v>
      </c>
      <c r="AC13" s="20">
        <f t="shared" si="5"/>
        <v>1</v>
      </c>
      <c r="AD13" s="45">
        <v>0</v>
      </c>
      <c r="AE13" s="42">
        <v>45.9</v>
      </c>
      <c r="AF13" s="45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42">
        <v>1699.2</v>
      </c>
      <c r="AK13" s="42">
        <v>1750</v>
      </c>
      <c r="AL13" s="47">
        <f t="shared" si="8"/>
        <v>0.9709714285714286</v>
      </c>
      <c r="AM13" s="17" t="s">
        <v>35</v>
      </c>
      <c r="AN13" s="20">
        <f t="shared" si="9"/>
        <v>1</v>
      </c>
      <c r="AO13" s="48">
        <v>5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/>
      <c r="AZ13" s="20">
        <f t="shared" si="13"/>
        <v>0</v>
      </c>
      <c r="BA13" s="43">
        <v>0</v>
      </c>
      <c r="BB13" s="43">
        <v>3690.4</v>
      </c>
      <c r="BC13" s="47">
        <f t="shared" si="14"/>
        <v>0</v>
      </c>
      <c r="BD13" s="20">
        <f t="shared" si="44"/>
        <v>-1</v>
      </c>
      <c r="BE13" s="43">
        <v>137.4</v>
      </c>
      <c r="BF13" s="43">
        <v>129.1</v>
      </c>
      <c r="BG13" s="47">
        <f t="shared" si="15"/>
        <v>1.064291247095275</v>
      </c>
      <c r="BH13" s="20">
        <f t="shared" si="16"/>
        <v>0.5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86">
        <v>776.8</v>
      </c>
      <c r="BP13" s="86">
        <v>853.7</v>
      </c>
      <c r="BQ13" s="86">
        <v>843.1</v>
      </c>
      <c r="BR13" s="86">
        <v>930.3</v>
      </c>
      <c r="BS13" s="81">
        <f t="shared" si="18"/>
        <v>0.88706177914810991</v>
      </c>
      <c r="BT13" s="20">
        <f t="shared" si="45"/>
        <v>1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6"/>
        <v>0</v>
      </c>
      <c r="CG13" s="48">
        <v>0</v>
      </c>
      <c r="CH13" s="42">
        <v>1562.5</v>
      </c>
      <c r="CI13" s="45">
        <v>0</v>
      </c>
      <c r="CJ13" s="42">
        <v>1344</v>
      </c>
      <c r="CK13" s="47" t="e">
        <f t="shared" si="23"/>
        <v>#DIV/0!</v>
      </c>
      <c r="CL13" s="20">
        <f t="shared" si="47"/>
        <v>1</v>
      </c>
      <c r="CM13" s="48"/>
      <c r="CN13" s="20">
        <f t="shared" si="24"/>
        <v>0</v>
      </c>
      <c r="CO13" s="25"/>
      <c r="CP13" s="20">
        <f t="shared" si="48"/>
        <v>0</v>
      </c>
      <c r="CQ13" s="15"/>
      <c r="CR13" s="20">
        <f t="shared" si="25"/>
        <v>0</v>
      </c>
      <c r="CS13" s="91" t="s">
        <v>413</v>
      </c>
      <c r="CT13" s="20">
        <v>1</v>
      </c>
      <c r="CU13" s="15">
        <v>16</v>
      </c>
      <c r="CV13" s="15">
        <v>755</v>
      </c>
      <c r="CW13" s="53">
        <f t="shared" si="26"/>
        <v>2.119205298013245E-2</v>
      </c>
      <c r="CX13" s="20">
        <f t="shared" si="27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8"/>
        <v>5</v>
      </c>
      <c r="DE13" s="20">
        <f t="shared" si="29"/>
        <v>1</v>
      </c>
      <c r="DF13" s="82">
        <v>224.6</v>
      </c>
      <c r="DG13" s="31">
        <v>273.89999999999998</v>
      </c>
      <c r="DH13" s="78">
        <f t="shared" si="30"/>
        <v>0.82000730193501281</v>
      </c>
      <c r="DI13" s="79">
        <f t="shared" si="31"/>
        <v>1</v>
      </c>
      <c r="DJ13" s="87">
        <v>0</v>
      </c>
      <c r="DK13" s="24">
        <f t="shared" si="49"/>
        <v>1</v>
      </c>
      <c r="DL13" s="20">
        <f t="shared" si="50"/>
        <v>0</v>
      </c>
      <c r="DM13" s="46"/>
      <c r="DN13" s="20">
        <f t="shared" si="32"/>
        <v>0</v>
      </c>
      <c r="DO13" s="46" t="s">
        <v>275</v>
      </c>
      <c r="DP13" s="20">
        <f t="shared" si="33"/>
        <v>0.5</v>
      </c>
      <c r="DQ13" s="93" t="s">
        <v>414</v>
      </c>
      <c r="DR13" s="20">
        <f t="shared" si="34"/>
        <v>0.5</v>
      </c>
      <c r="DS13" s="46" t="s">
        <v>415</v>
      </c>
      <c r="DT13" s="20">
        <f t="shared" si="35"/>
        <v>0.5</v>
      </c>
      <c r="DU13" s="15"/>
      <c r="DV13" s="20">
        <f t="shared" si="36"/>
        <v>0</v>
      </c>
      <c r="DW13" s="46" t="s">
        <v>416</v>
      </c>
      <c r="DX13" s="20">
        <f t="shared" si="37"/>
        <v>0.5</v>
      </c>
      <c r="DY13" s="46" t="s">
        <v>361</v>
      </c>
      <c r="DZ13" s="20">
        <f t="shared" si="38"/>
        <v>0.5</v>
      </c>
      <c r="EA13" s="46" t="s">
        <v>394</v>
      </c>
      <c r="EB13" s="20">
        <f t="shared" si="39"/>
        <v>0.5</v>
      </c>
      <c r="EC13" s="46" t="s">
        <v>287</v>
      </c>
      <c r="ED13" s="20">
        <f t="shared" si="40"/>
        <v>0.5</v>
      </c>
      <c r="EE13" s="89">
        <f t="shared" si="51"/>
        <v>14.6</v>
      </c>
      <c r="EF13" s="80">
        <v>5</v>
      </c>
    </row>
    <row r="14" spans="1:149" ht="50.1" customHeight="1">
      <c r="A14" s="90" t="s">
        <v>71</v>
      </c>
      <c r="B14" s="41"/>
      <c r="C14" s="41"/>
      <c r="D14" s="84">
        <f t="shared" si="41"/>
        <v>-1</v>
      </c>
      <c r="E14" s="42">
        <v>0</v>
      </c>
      <c r="F14" s="59">
        <v>4267.2</v>
      </c>
      <c r="G14" s="43">
        <v>3394.7</v>
      </c>
      <c r="H14" s="44">
        <v>0</v>
      </c>
      <c r="I14" s="21">
        <f t="shared" si="0"/>
        <v>0</v>
      </c>
      <c r="J14" s="17" t="s">
        <v>31</v>
      </c>
      <c r="K14" s="85">
        <f t="shared" si="42"/>
        <v>1</v>
      </c>
      <c r="L14" s="45">
        <v>0</v>
      </c>
      <c r="M14" s="42">
        <v>4216.6000000000004</v>
      </c>
      <c r="N14" s="42">
        <v>3394.7</v>
      </c>
      <c r="O14" s="46">
        <v>0</v>
      </c>
      <c r="P14" s="47">
        <f t="shared" si="1"/>
        <v>0</v>
      </c>
      <c r="Q14" s="17" t="s">
        <v>34</v>
      </c>
      <c r="R14" s="20">
        <f t="shared" si="43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43">
        <v>0</v>
      </c>
      <c r="Y14" s="49">
        <v>4142.2</v>
      </c>
      <c r="Z14" s="42">
        <v>82.3</v>
      </c>
      <c r="AA14" s="47">
        <f t="shared" si="4"/>
        <v>0</v>
      </c>
      <c r="AB14" s="17" t="s">
        <v>32</v>
      </c>
      <c r="AC14" s="20">
        <f t="shared" si="5"/>
        <v>1</v>
      </c>
      <c r="AD14" s="45">
        <v>0</v>
      </c>
      <c r="AE14" s="42">
        <v>150.1</v>
      </c>
      <c r="AF14" s="45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42">
        <v>1761</v>
      </c>
      <c r="AK14" s="42">
        <v>1808</v>
      </c>
      <c r="AL14" s="47">
        <f t="shared" si="8"/>
        <v>0.97400442477876104</v>
      </c>
      <c r="AM14" s="17" t="s">
        <v>35</v>
      </c>
      <c r="AN14" s="20">
        <f t="shared" si="9"/>
        <v>1</v>
      </c>
      <c r="AO14" s="48">
        <v>7</v>
      </c>
      <c r="AP14" s="17" t="s">
        <v>107</v>
      </c>
      <c r="AQ14" s="20">
        <f t="shared" si="10"/>
        <v>0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43">
        <v>0</v>
      </c>
      <c r="BB14" s="43">
        <v>4142.2</v>
      </c>
      <c r="BC14" s="47">
        <f t="shared" si="14"/>
        <v>0</v>
      </c>
      <c r="BD14" s="20">
        <f t="shared" si="44"/>
        <v>-1</v>
      </c>
      <c r="BE14" s="43">
        <v>219.7</v>
      </c>
      <c r="BF14" s="43">
        <v>202.9</v>
      </c>
      <c r="BG14" s="47">
        <f t="shared" si="15"/>
        <v>1.0827994085756529</v>
      </c>
      <c r="BH14" s="20">
        <f t="shared" si="16"/>
        <v>0.5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86">
        <v>989.7</v>
      </c>
      <c r="BP14" s="86">
        <v>755.2</v>
      </c>
      <c r="BQ14" s="86">
        <v>854.1</v>
      </c>
      <c r="BR14" s="86">
        <v>764.1</v>
      </c>
      <c r="BS14" s="81">
        <f t="shared" si="18"/>
        <v>1.2509901407263841</v>
      </c>
      <c r="BT14" s="20">
        <f t="shared" si="45"/>
        <v>1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6"/>
        <v>0</v>
      </c>
      <c r="CG14" s="48">
        <v>0</v>
      </c>
      <c r="CH14" s="42">
        <v>872.6</v>
      </c>
      <c r="CI14" s="45">
        <v>0</v>
      </c>
      <c r="CJ14" s="42">
        <v>716.9</v>
      </c>
      <c r="CK14" s="47" t="e">
        <f t="shared" si="23"/>
        <v>#DIV/0!</v>
      </c>
      <c r="CL14" s="20">
        <f t="shared" si="47"/>
        <v>1</v>
      </c>
      <c r="CM14" s="48"/>
      <c r="CN14" s="20">
        <f t="shared" si="24"/>
        <v>0</v>
      </c>
      <c r="CO14" s="25"/>
      <c r="CP14" s="20">
        <f t="shared" si="48"/>
        <v>0</v>
      </c>
      <c r="CQ14" s="15"/>
      <c r="CR14" s="20">
        <f t="shared" si="25"/>
        <v>0</v>
      </c>
      <c r="CS14" s="91" t="s">
        <v>426</v>
      </c>
      <c r="CT14" s="20">
        <v>1</v>
      </c>
      <c r="CU14" s="15">
        <v>54</v>
      </c>
      <c r="CV14" s="15">
        <v>804</v>
      </c>
      <c r="CW14" s="53">
        <f t="shared" si="26"/>
        <v>6.7164179104477612E-2</v>
      </c>
      <c r="CX14" s="20">
        <f t="shared" si="27"/>
        <v>0.3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8"/>
        <v>5</v>
      </c>
      <c r="DE14" s="20">
        <f t="shared" si="29"/>
        <v>1</v>
      </c>
      <c r="DF14" s="82">
        <v>310.7</v>
      </c>
      <c r="DG14" s="82">
        <v>321.3</v>
      </c>
      <c r="DH14" s="78">
        <f t="shared" si="30"/>
        <v>0.96700902583255521</v>
      </c>
      <c r="DI14" s="79">
        <f t="shared" si="31"/>
        <v>1</v>
      </c>
      <c r="DJ14" s="87">
        <v>0</v>
      </c>
      <c r="DK14" s="24">
        <f t="shared" si="49"/>
        <v>1</v>
      </c>
      <c r="DL14" s="20">
        <f t="shared" si="50"/>
        <v>0</v>
      </c>
      <c r="DM14" s="46" t="s">
        <v>363</v>
      </c>
      <c r="DN14" s="20">
        <f t="shared" si="32"/>
        <v>0.5</v>
      </c>
      <c r="DO14" s="46" t="s">
        <v>407</v>
      </c>
      <c r="DP14" s="20">
        <f t="shared" si="33"/>
        <v>0.5</v>
      </c>
      <c r="DQ14" s="30" t="s">
        <v>408</v>
      </c>
      <c r="DR14" s="20">
        <f t="shared" si="34"/>
        <v>0.5</v>
      </c>
      <c r="DS14" s="46"/>
      <c r="DT14" s="20">
        <f t="shared" si="35"/>
        <v>0</v>
      </c>
      <c r="DU14" s="46" t="s">
        <v>359</v>
      </c>
      <c r="DV14" s="20">
        <f t="shared" si="36"/>
        <v>0.5</v>
      </c>
      <c r="DW14" s="94" t="s">
        <v>427</v>
      </c>
      <c r="DX14" s="20">
        <f t="shared" si="37"/>
        <v>0.5</v>
      </c>
      <c r="DY14" s="46" t="s">
        <v>360</v>
      </c>
      <c r="DZ14" s="20">
        <f t="shared" si="38"/>
        <v>0.5</v>
      </c>
      <c r="EA14" s="46" t="s">
        <v>409</v>
      </c>
      <c r="EB14" s="20">
        <f t="shared" si="39"/>
        <v>0.5</v>
      </c>
      <c r="EC14" s="46" t="s">
        <v>367</v>
      </c>
      <c r="ED14" s="20">
        <f t="shared" si="40"/>
        <v>0.5</v>
      </c>
      <c r="EE14" s="89">
        <f t="shared" si="51"/>
        <v>13.8</v>
      </c>
      <c r="EF14" s="80">
        <v>6</v>
      </c>
    </row>
    <row r="15" spans="1:149" ht="50.1" customHeight="1">
      <c r="A15" s="90" t="s">
        <v>74</v>
      </c>
      <c r="B15" s="41">
        <v>43336</v>
      </c>
      <c r="C15" s="41">
        <v>43474</v>
      </c>
      <c r="D15" s="84">
        <f t="shared" si="41"/>
        <v>1</v>
      </c>
      <c r="E15" s="42">
        <v>565.29999999999995</v>
      </c>
      <c r="F15" s="49">
        <v>71104.7</v>
      </c>
      <c r="G15" s="43">
        <v>48838.8</v>
      </c>
      <c r="H15" s="59">
        <v>0</v>
      </c>
      <c r="I15" s="21">
        <f t="shared" si="0"/>
        <v>2.5388598709237001E-2</v>
      </c>
      <c r="J15" s="17" t="s">
        <v>31</v>
      </c>
      <c r="K15" s="85">
        <f>IF(I15&lt;=0.1,1,0)</f>
        <v>1</v>
      </c>
      <c r="L15" s="42">
        <v>22900</v>
      </c>
      <c r="M15" s="42">
        <v>73010.2</v>
      </c>
      <c r="N15" s="42">
        <v>49435.3</v>
      </c>
      <c r="O15" s="46">
        <v>0</v>
      </c>
      <c r="P15" s="47">
        <f t="shared" si="1"/>
        <v>0.97137209489753962</v>
      </c>
      <c r="Q15" s="17" t="s">
        <v>432</v>
      </c>
      <c r="R15" s="20">
        <f t="shared" si="43"/>
        <v>1</v>
      </c>
      <c r="S15" s="42">
        <v>22900</v>
      </c>
      <c r="T15" s="42">
        <v>19013</v>
      </c>
      <c r="U15" s="47">
        <f t="shared" si="2"/>
        <v>1.204439068006101</v>
      </c>
      <c r="V15" s="17" t="s">
        <v>35</v>
      </c>
      <c r="W15" s="20">
        <f t="shared" si="3"/>
        <v>0</v>
      </c>
      <c r="X15" s="43">
        <v>736.6</v>
      </c>
      <c r="Y15" s="49">
        <v>71670</v>
      </c>
      <c r="Z15" s="42">
        <v>0.5</v>
      </c>
      <c r="AA15" s="47">
        <f t="shared" si="4"/>
        <v>1.0277733205896511E-2</v>
      </c>
      <c r="AB15" s="17" t="s">
        <v>32</v>
      </c>
      <c r="AC15" s="20">
        <f t="shared" si="5"/>
        <v>1</v>
      </c>
      <c r="AD15" s="45">
        <v>9000</v>
      </c>
      <c r="AE15" s="42">
        <v>565.29999999999995</v>
      </c>
      <c r="AF15" s="42">
        <v>9100</v>
      </c>
      <c r="AG15" s="47">
        <f t="shared" si="6"/>
        <v>0.93116613038395091</v>
      </c>
      <c r="AH15" s="17" t="s">
        <v>35</v>
      </c>
      <c r="AI15" s="20">
        <f t="shared" si="7"/>
        <v>1</v>
      </c>
      <c r="AJ15" s="42">
        <v>4965.3999999999996</v>
      </c>
      <c r="AK15" s="42">
        <v>4966</v>
      </c>
      <c r="AL15" s="47">
        <f t="shared" si="8"/>
        <v>0.99987917841320972</v>
      </c>
      <c r="AM15" s="17" t="s">
        <v>35</v>
      </c>
      <c r="AN15" s="20">
        <f t="shared" si="9"/>
        <v>1</v>
      </c>
      <c r="AO15" s="48">
        <v>11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2">IF(ISBLANK(AY15),0,-1)</f>
        <v>0</v>
      </c>
      <c r="BA15" s="42">
        <v>53805.1</v>
      </c>
      <c r="BB15" s="42">
        <v>71670</v>
      </c>
      <c r="BC15" s="47">
        <f t="shared" si="14"/>
        <v>0.75073391935258826</v>
      </c>
      <c r="BD15" s="20">
        <f t="shared" si="44"/>
        <v>3</v>
      </c>
      <c r="BE15" s="42">
        <v>7976.9</v>
      </c>
      <c r="BF15" s="42">
        <v>8183.2</v>
      </c>
      <c r="BG15" s="47">
        <f t="shared" si="15"/>
        <v>0.97478981327598002</v>
      </c>
      <c r="BH15" s="20">
        <f t="shared" si="16"/>
        <v>1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86">
        <v>7286.6</v>
      </c>
      <c r="BP15" s="86">
        <v>3148</v>
      </c>
      <c r="BQ15" s="86">
        <v>8868.5</v>
      </c>
      <c r="BR15" s="86">
        <v>4189.3999999999996</v>
      </c>
      <c r="BS15" s="81">
        <f t="shared" si="18"/>
        <v>1.3488791119283718</v>
      </c>
      <c r="BT15" s="20">
        <f t="shared" si="45"/>
        <v>0.5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/>
      <c r="CD15" s="20">
        <f t="shared" si="22"/>
        <v>0</v>
      </c>
      <c r="CE15" s="42">
        <v>0</v>
      </c>
      <c r="CF15" s="20">
        <f t="shared" si="46"/>
        <v>0</v>
      </c>
      <c r="CG15" s="43">
        <v>22900</v>
      </c>
      <c r="CH15" s="42">
        <v>22265.9</v>
      </c>
      <c r="CI15" s="42">
        <v>23000</v>
      </c>
      <c r="CJ15" s="42">
        <v>22563.599999999999</v>
      </c>
      <c r="CK15" s="47">
        <f t="shared" si="23"/>
        <v>1.008964263349083</v>
      </c>
      <c r="CL15" s="20">
        <f t="shared" si="47"/>
        <v>0</v>
      </c>
      <c r="CM15" s="48"/>
      <c r="CN15" s="20">
        <f t="shared" si="24"/>
        <v>0</v>
      </c>
      <c r="CO15" s="25"/>
      <c r="CP15" s="20">
        <f t="shared" si="48"/>
        <v>0</v>
      </c>
      <c r="CQ15" s="15"/>
      <c r="CR15" s="20">
        <f t="shared" si="25"/>
        <v>0</v>
      </c>
      <c r="CS15" s="91" t="s">
        <v>429</v>
      </c>
      <c r="CT15" s="20">
        <v>1</v>
      </c>
      <c r="CU15" s="15">
        <v>57</v>
      </c>
      <c r="CV15" s="15">
        <v>1324</v>
      </c>
      <c r="CW15" s="53">
        <f t="shared" si="26"/>
        <v>4.3051359516616317E-2</v>
      </c>
      <c r="CX15" s="20">
        <f t="shared" si="27"/>
        <v>0.6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8"/>
        <v>5</v>
      </c>
      <c r="DE15" s="20">
        <f t="shared" si="29"/>
        <v>1</v>
      </c>
      <c r="DF15" s="31">
        <v>12660.5</v>
      </c>
      <c r="DG15" s="31">
        <v>19285.099999999999</v>
      </c>
      <c r="DH15" s="78">
        <f t="shared" si="30"/>
        <v>0.65649128083338959</v>
      </c>
      <c r="DI15" s="79">
        <f t="shared" si="31"/>
        <v>1</v>
      </c>
      <c r="DJ15" s="87">
        <v>0</v>
      </c>
      <c r="DK15" s="24">
        <f t="shared" si="49"/>
        <v>1</v>
      </c>
      <c r="DL15" s="20">
        <f t="shared" si="50"/>
        <v>0</v>
      </c>
      <c r="DM15" s="46" t="s">
        <v>285</v>
      </c>
      <c r="DN15" s="20">
        <f t="shared" si="32"/>
        <v>0.5</v>
      </c>
      <c r="DO15" s="46" t="s">
        <v>276</v>
      </c>
      <c r="DP15" s="20">
        <f t="shared" si="33"/>
        <v>0.5</v>
      </c>
      <c r="DQ15" s="30" t="s">
        <v>391</v>
      </c>
      <c r="DR15" s="20">
        <f t="shared" si="34"/>
        <v>0.5</v>
      </c>
      <c r="DS15" s="46" t="s">
        <v>392</v>
      </c>
      <c r="DT15" s="20">
        <f t="shared" si="35"/>
        <v>0.5</v>
      </c>
      <c r="DU15" s="94" t="s">
        <v>430</v>
      </c>
      <c r="DV15" s="20">
        <f t="shared" si="36"/>
        <v>0.5</v>
      </c>
      <c r="DW15" s="46" t="s">
        <v>393</v>
      </c>
      <c r="DX15" s="20">
        <f t="shared" si="37"/>
        <v>0.5</v>
      </c>
      <c r="DY15" s="46" t="s">
        <v>204</v>
      </c>
      <c r="DZ15" s="20">
        <f t="shared" si="38"/>
        <v>0.5</v>
      </c>
      <c r="EA15" s="46" t="s">
        <v>365</v>
      </c>
      <c r="EB15" s="20">
        <f t="shared" si="39"/>
        <v>0.5</v>
      </c>
      <c r="EC15" s="94" t="s">
        <v>431</v>
      </c>
      <c r="ED15" s="20">
        <f t="shared" si="40"/>
        <v>0.5</v>
      </c>
      <c r="EE15" s="89">
        <f t="shared" si="51"/>
        <v>18.600000000000001</v>
      </c>
      <c r="EF15" s="80">
        <v>3</v>
      </c>
    </row>
    <row r="16" spans="1:149">
      <c r="AQ16" s="73"/>
      <c r="BS16" s="27"/>
      <c r="CG16" s="66"/>
      <c r="DH16" s="77"/>
      <c r="EF16" s="77"/>
    </row>
    <row r="17" spans="1:91">
      <c r="BS17" s="73"/>
    </row>
    <row r="18" spans="1:91" ht="1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0">
    <mergeCell ref="EC3:ED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B2:R2"/>
    <mergeCell ref="AO3:AQ3"/>
    <mergeCell ref="S3:W3"/>
    <mergeCell ref="X3:AC3"/>
    <mergeCell ref="EF3:EF4"/>
    <mergeCell ref="DO3:DP3"/>
    <mergeCell ref="DW3:DX3"/>
    <mergeCell ref="DY3:DZ3"/>
    <mergeCell ref="EA3:EB3"/>
    <mergeCell ref="DM3:DN3"/>
    <mergeCell ref="EE3:EE4"/>
    <mergeCell ref="DS3:DT3"/>
    <mergeCell ref="DU3:DV3"/>
    <mergeCell ref="DQ3:DR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P5:DP1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5:DR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T5:BT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5:CX15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5:DN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" right="0.19" top="0.19" bottom="0.16" header="0.5" footer="0.5"/>
  <pageSetup paperSize="9" scale="54" orientation="landscape" r:id="rId13"/>
  <headerFooter alignWithMargins="0"/>
  <colBreaks count="1" manualBreakCount="1">
    <brk id="118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RowHeight="12.75"/>
  <cols>
    <col min="1" max="1" width="20.28515625" style="32" customWidth="1"/>
    <col min="2" max="2" width="11.28515625" style="32" customWidth="1"/>
    <col min="3" max="3" width="12.85546875" style="32" customWidth="1"/>
    <col min="4" max="4" width="9.8554687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11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9.85546875" style="35" customWidth="1"/>
    <col min="37" max="37" width="9.42578125" style="35" customWidth="1"/>
    <col min="38" max="38" width="12" style="32" customWidth="1"/>
    <col min="39" max="39" width="15.140625" style="32" customWidth="1"/>
    <col min="40" max="40" width="9.140625" style="34"/>
    <col min="41" max="42" width="9.140625" style="32"/>
    <col min="43" max="43" width="15" style="32" customWidth="1"/>
    <col min="44" max="44" width="17.140625" style="32" customWidth="1"/>
    <col min="45" max="45" width="9.28515625" style="33" customWidth="1"/>
    <col min="46" max="47" width="10.85546875" style="35" customWidth="1"/>
    <col min="48" max="48" width="14.5703125" style="39" customWidth="1"/>
    <col min="49" max="49" width="10.5703125" style="32" customWidth="1"/>
    <col min="50" max="50" width="8.5703125" style="32" customWidth="1"/>
    <col min="51" max="51" width="13.42578125" style="32" customWidth="1"/>
    <col min="52" max="52" width="13" style="32" customWidth="1"/>
    <col min="53" max="53" width="11.140625" style="32" customWidth="1"/>
    <col min="54" max="54" width="12.140625" style="32" customWidth="1"/>
    <col min="55" max="56" width="9.140625" style="32"/>
    <col min="57" max="57" width="9.140625" style="35"/>
    <col min="58" max="58" width="15" style="32" customWidth="1"/>
    <col min="59" max="59" width="17.5703125" style="32" customWidth="1"/>
    <col min="60" max="60" width="9.5703125" style="34" customWidth="1"/>
    <col min="61" max="61" width="9.42578125" style="32" customWidth="1"/>
    <col min="62" max="63" width="13.140625" style="32" customWidth="1"/>
    <col min="64" max="64" width="10.28515625" style="34" customWidth="1"/>
    <col min="65" max="65" width="11" style="35" customWidth="1"/>
    <col min="66" max="66" width="12.140625" style="32" customWidth="1"/>
    <col min="67" max="67" width="13.140625" style="35" customWidth="1"/>
    <col min="68" max="68" width="11.5703125" style="34" customWidth="1"/>
    <col min="69" max="69" width="9.140625" style="32"/>
    <col min="70" max="70" width="16.5703125" style="32" customWidth="1"/>
    <col min="71" max="71" width="20.28515625" style="35" customWidth="1"/>
    <col min="72" max="72" width="15.85546875" style="32" customWidth="1"/>
    <col min="73" max="73" width="20.7109375" style="32" customWidth="1"/>
    <col min="74" max="74" width="8.85546875" style="34" customWidth="1"/>
    <col min="75" max="75" width="8.85546875" style="4" customWidth="1"/>
    <col min="76" max="76" width="17.5703125" style="32" hidden="1" customWidth="1"/>
    <col min="77" max="77" width="19" style="32" hidden="1" customWidth="1"/>
    <col min="78" max="78" width="20.28515625" style="34" hidden="1" customWidth="1"/>
    <col min="79" max="79" width="18.42578125" style="35" hidden="1" customWidth="1"/>
    <col min="80" max="80" width="14.42578125" style="35" hidden="1" customWidth="1"/>
    <col min="81" max="81" width="7.7109375" style="35" hidden="1" customWidth="1"/>
    <col min="82" max="82" width="14.85546875" style="35" customWidth="1"/>
    <col min="83" max="84" width="15" style="35" customWidth="1"/>
    <col min="85" max="85" width="14.5703125" style="35" customWidth="1"/>
    <col min="86" max="86" width="11.7109375" style="35" customWidth="1"/>
    <col min="87" max="87" width="7.7109375" style="35" customWidth="1"/>
    <col min="88" max="88" width="16.7109375" style="32" customWidth="1"/>
    <col min="89" max="89" width="12.7109375" style="32" customWidth="1"/>
    <col min="90" max="90" width="12" style="32" hidden="1" customWidth="1"/>
    <col min="91" max="91" width="11.85546875" style="32" hidden="1" customWidth="1"/>
    <col min="92" max="92" width="11.140625" style="32" hidden="1" customWidth="1"/>
    <col min="93" max="94" width="14.28515625" style="35" hidden="1" customWidth="1"/>
    <col min="95" max="95" width="13.42578125" style="35" hidden="1" customWidth="1"/>
    <col min="96" max="96" width="10.7109375" style="35" customWidth="1"/>
    <col min="97" max="97" width="10.28515625" style="35" customWidth="1"/>
    <col min="98" max="98" width="9.7109375" style="35" customWidth="1"/>
    <col min="99" max="99" width="10.140625" style="35" customWidth="1"/>
    <col min="100" max="100" width="10" style="35" customWidth="1"/>
    <col min="101" max="101" width="9.5703125" style="35" customWidth="1"/>
    <col min="102" max="102" width="13.5703125" style="32" customWidth="1"/>
    <col min="103" max="103" width="12.5703125" style="37" customWidth="1"/>
    <col min="104" max="104" width="11.85546875" style="37" customWidth="1"/>
    <col min="105" max="105" width="11.5703125" style="37" customWidth="1"/>
    <col min="106" max="106" width="14.42578125" style="34" customWidth="1"/>
    <col min="107" max="107" width="11.5703125" style="32" customWidth="1"/>
    <col min="108" max="108" width="12.42578125" style="39" customWidth="1"/>
    <col min="109" max="109" width="15.85546875" style="32" customWidth="1"/>
    <col min="110" max="110" width="17.140625" style="32" customWidth="1"/>
    <col min="111" max="113" width="14.85546875" style="32" customWidth="1"/>
    <col min="114" max="114" width="9.7109375" style="32" customWidth="1"/>
    <col min="115" max="115" width="8.85546875" style="32" customWidth="1"/>
    <col min="116" max="116" width="13.85546875" style="32" customWidth="1"/>
    <col min="117" max="117" width="11.7109375" style="32" customWidth="1"/>
    <col min="118" max="120" width="9.140625" style="32"/>
    <col min="121" max="123" width="11.7109375" style="32" customWidth="1"/>
    <col min="124" max="124" width="9.85546875" style="32" customWidth="1"/>
    <col min="125" max="133" width="11.7109375" style="32" customWidth="1"/>
    <col min="134" max="134" width="19.140625" style="32" customWidth="1"/>
    <col min="135" max="135" width="14.5703125" style="32" customWidth="1"/>
    <col min="136" max="136" width="18.5703125" style="32" customWidth="1"/>
    <col min="137" max="137" width="10.28515625" style="32" customWidth="1"/>
    <col min="138" max="138" width="17.85546875" style="32" customWidth="1"/>
    <col min="139" max="139" width="9.85546875" style="32" customWidth="1"/>
    <col min="140" max="140" width="18.28515625" style="32" customWidth="1"/>
    <col min="141" max="141" width="9.85546875" style="32" customWidth="1"/>
    <col min="142" max="142" width="16.28515625" style="32" customWidth="1"/>
    <col min="143" max="143" width="9.85546875" style="32" customWidth="1"/>
    <col min="144" max="144" width="15.7109375" style="32" customWidth="1"/>
    <col min="145" max="147" width="11.5703125" style="32" customWidth="1"/>
    <col min="148" max="148" width="17.140625" style="32" customWidth="1"/>
    <col min="149" max="149" width="11.5703125" style="32" customWidth="1"/>
    <col min="150" max="150" width="18.7109375" style="32" customWidth="1"/>
    <col min="151" max="151" width="14.28515625" style="32" customWidth="1"/>
    <col min="152" max="152" width="16.7109375" style="32" customWidth="1"/>
    <col min="153" max="153" width="11.5703125" style="32" customWidth="1"/>
    <col min="154" max="154" width="17.7109375" style="32" customWidth="1"/>
    <col min="155" max="155" width="11.5703125" style="32" customWidth="1"/>
    <col min="156" max="156" width="17.7109375" style="32" customWidth="1"/>
    <col min="157" max="157" width="11.5703125" style="32" customWidth="1"/>
    <col min="158" max="158" width="12.42578125" style="32" customWidth="1"/>
    <col min="159" max="159" width="20.5703125" style="32" customWidth="1"/>
    <col min="160" max="16384" width="9.140625" style="32"/>
  </cols>
  <sheetData>
    <row r="1" spans="1:172" ht="10.5" customHeight="1"/>
    <row r="2" spans="1:172" s="4" customFormat="1" ht="49.5" customHeight="1">
      <c r="B2" s="102" t="s">
        <v>116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96" t="s">
        <v>0</v>
      </c>
      <c r="B3" s="99" t="s">
        <v>131</v>
      </c>
      <c r="C3" s="100"/>
      <c r="D3" s="101"/>
      <c r="E3" s="98" t="s">
        <v>242</v>
      </c>
      <c r="F3" s="98"/>
      <c r="G3" s="98"/>
      <c r="H3" s="98"/>
      <c r="I3" s="98"/>
      <c r="J3" s="98"/>
      <c r="K3" s="98"/>
      <c r="L3" s="98" t="s">
        <v>243</v>
      </c>
      <c r="M3" s="98"/>
      <c r="N3" s="98"/>
      <c r="O3" s="98"/>
      <c r="P3" s="98"/>
      <c r="Q3" s="98"/>
      <c r="R3" s="98"/>
      <c r="S3" s="98" t="s">
        <v>244</v>
      </c>
      <c r="T3" s="98"/>
      <c r="U3" s="98"/>
      <c r="V3" s="98"/>
      <c r="W3" s="98"/>
      <c r="X3" s="98" t="s">
        <v>245</v>
      </c>
      <c r="Y3" s="98"/>
      <c r="Z3" s="98"/>
      <c r="AA3" s="98"/>
      <c r="AB3" s="98"/>
      <c r="AC3" s="98"/>
      <c r="AD3" s="98" t="s">
        <v>246</v>
      </c>
      <c r="AE3" s="98"/>
      <c r="AF3" s="98"/>
      <c r="AG3" s="98"/>
      <c r="AH3" s="98"/>
      <c r="AI3" s="98"/>
      <c r="AJ3" s="99" t="s">
        <v>132</v>
      </c>
      <c r="AK3" s="100"/>
      <c r="AL3" s="99" t="s">
        <v>247</v>
      </c>
      <c r="AM3" s="100"/>
      <c r="AN3" s="100"/>
      <c r="AO3" s="100"/>
      <c r="AP3" s="101"/>
      <c r="AQ3" s="99" t="s">
        <v>248</v>
      </c>
      <c r="AR3" s="100"/>
      <c r="AS3" s="100"/>
      <c r="AT3" s="100"/>
      <c r="AU3" s="101"/>
      <c r="AV3" s="98" t="s">
        <v>249</v>
      </c>
      <c r="AW3" s="98"/>
      <c r="AX3" s="98"/>
      <c r="AY3" s="99" t="s">
        <v>250</v>
      </c>
      <c r="AZ3" s="100"/>
      <c r="BA3" s="100"/>
      <c r="BB3" s="100"/>
      <c r="BC3" s="100"/>
      <c r="BD3" s="100"/>
      <c r="BE3" s="101"/>
      <c r="BF3" s="99" t="s">
        <v>251</v>
      </c>
      <c r="BG3" s="100"/>
      <c r="BH3" s="100"/>
      <c r="BI3" s="101"/>
      <c r="BJ3" s="98" t="s">
        <v>252</v>
      </c>
      <c r="BK3" s="98"/>
      <c r="BL3" s="98"/>
      <c r="BM3" s="98"/>
      <c r="BN3" s="98" t="s">
        <v>253</v>
      </c>
      <c r="BO3" s="98"/>
      <c r="BP3" s="98"/>
      <c r="BQ3" s="98"/>
      <c r="BR3" s="98" t="s">
        <v>134</v>
      </c>
      <c r="BS3" s="98"/>
      <c r="BT3" s="98"/>
      <c r="BU3" s="98"/>
      <c r="BV3" s="98"/>
      <c r="BW3" s="98"/>
      <c r="BX3" s="98" t="s">
        <v>254</v>
      </c>
      <c r="BY3" s="98"/>
      <c r="BZ3" s="98"/>
      <c r="CA3" s="98"/>
      <c r="CB3" s="98"/>
      <c r="CC3" s="98"/>
      <c r="CD3" s="99" t="s">
        <v>135</v>
      </c>
      <c r="CE3" s="100"/>
      <c r="CF3" s="100"/>
      <c r="CG3" s="100"/>
      <c r="CH3" s="100"/>
      <c r="CI3" s="101"/>
      <c r="CJ3" s="98" t="s">
        <v>255</v>
      </c>
      <c r="CK3" s="98"/>
      <c r="CL3" s="99" t="s">
        <v>256</v>
      </c>
      <c r="CM3" s="100"/>
      <c r="CN3" s="100"/>
      <c r="CO3" s="100"/>
      <c r="CP3" s="100"/>
      <c r="CQ3" s="101"/>
      <c r="CR3" s="99" t="s">
        <v>136</v>
      </c>
      <c r="CS3" s="100"/>
      <c r="CT3" s="100"/>
      <c r="CU3" s="100"/>
      <c r="CV3" s="100"/>
      <c r="CW3" s="101"/>
      <c r="CX3" s="99" t="s">
        <v>257</v>
      </c>
      <c r="CY3" s="100"/>
      <c r="CZ3" s="100"/>
      <c r="DA3" s="100"/>
      <c r="DB3" s="100"/>
      <c r="DC3" s="101"/>
      <c r="DD3" s="99" t="s">
        <v>258</v>
      </c>
      <c r="DE3" s="101"/>
      <c r="DF3" s="99" t="s">
        <v>259</v>
      </c>
      <c r="DG3" s="101"/>
      <c r="DH3" s="99" t="s">
        <v>137</v>
      </c>
      <c r="DI3" s="100"/>
      <c r="DJ3" s="100"/>
      <c r="DK3" s="100"/>
      <c r="DL3" s="101"/>
      <c r="DM3" s="99" t="s">
        <v>138</v>
      </c>
      <c r="DN3" s="100"/>
      <c r="DO3" s="100"/>
      <c r="DP3" s="100"/>
      <c r="DQ3" s="100"/>
      <c r="DR3" s="100"/>
      <c r="DS3" s="101"/>
      <c r="DT3" s="99" t="s">
        <v>140</v>
      </c>
      <c r="DU3" s="100"/>
      <c r="DV3" s="100"/>
      <c r="DW3" s="101"/>
      <c r="DX3" s="99" t="s">
        <v>139</v>
      </c>
      <c r="DY3" s="100"/>
      <c r="DZ3" s="100"/>
      <c r="EA3" s="101"/>
      <c r="EB3" s="99" t="s">
        <v>141</v>
      </c>
      <c r="EC3" s="100"/>
      <c r="ED3" s="99" t="s">
        <v>143</v>
      </c>
      <c r="EE3" s="101"/>
      <c r="EF3" s="99" t="s">
        <v>144</v>
      </c>
      <c r="EG3" s="101"/>
      <c r="EH3" s="99" t="s">
        <v>108</v>
      </c>
      <c r="EI3" s="101"/>
      <c r="EJ3" s="99" t="s">
        <v>145</v>
      </c>
      <c r="EK3" s="101"/>
      <c r="EL3" s="99" t="s">
        <v>146</v>
      </c>
      <c r="EM3" s="101"/>
      <c r="EN3" s="100" t="s">
        <v>148</v>
      </c>
      <c r="EO3" s="101"/>
      <c r="EP3" s="99" t="s">
        <v>149</v>
      </c>
      <c r="EQ3" s="101"/>
      <c r="ER3" s="99" t="s">
        <v>150</v>
      </c>
      <c r="ES3" s="101"/>
      <c r="ET3" s="99" t="s">
        <v>151</v>
      </c>
      <c r="EU3" s="101"/>
      <c r="EV3" s="99" t="s">
        <v>152</v>
      </c>
      <c r="EW3" s="101"/>
      <c r="EX3" s="99" t="s">
        <v>153</v>
      </c>
      <c r="EY3" s="101"/>
      <c r="EZ3" s="99" t="s">
        <v>154</v>
      </c>
      <c r="FA3" s="101"/>
      <c r="FB3" s="104" t="s">
        <v>95</v>
      </c>
      <c r="FC3" s="105" t="s">
        <v>104</v>
      </c>
    </row>
    <row r="4" spans="1:172" s="14" customFormat="1" ht="105" customHeight="1">
      <c r="A4" s="97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04"/>
      <c r="FC4" s="105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5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01.07.2018</vt:lpstr>
      <vt:lpstr>Лист1</vt:lpstr>
      <vt:lpstr>'01.07.2018'!Заголовки_для_печати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UserZav</cp:lastModifiedBy>
  <cp:lastPrinted>2019-02-07T05:26:21Z</cp:lastPrinted>
  <dcterms:created xsi:type="dcterms:W3CDTF">2009-01-27T10:52:16Z</dcterms:created>
  <dcterms:modified xsi:type="dcterms:W3CDTF">2020-07-30T13:04:58Z</dcterms:modified>
</cp:coreProperties>
</file>