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1355" windowHeight="8445"/>
  </bookViews>
  <sheets>
    <sheet name="01.07.2018" sheetId="1" r:id="rId1"/>
    <sheet name="Лист1" sheetId="2" r:id="rId2"/>
  </sheets>
  <definedNames>
    <definedName name="_xlnm._FilterDatabase" localSheetId="0" hidden="1">'01.07.2018'!$EE$5:$EE$15</definedName>
    <definedName name="Z_027ED452_6E36_405C_A380_C4AAA8274A51_.wvu.FilterData" localSheetId="0" hidden="1">'01.07.2018'!$A$4:$CZ$15</definedName>
    <definedName name="Z_06F3E528_7FD7_45EA_9733_70696AB6E064_.wvu.FilterData" localSheetId="0" hidden="1">'01.07.2018'!$A$4:$DP$15</definedName>
    <definedName name="Z_06F3E528_7FD7_45EA_9733_70696AB6E064_.wvu.PrintTitles" localSheetId="0" hidden="1">'01.07.2018'!$A:$A</definedName>
    <definedName name="Z_1E58ABDF_F5FA_4F2B_9F79_57A1C9A64C57_.wvu.FilterData" localSheetId="0" hidden="1">'01.07.2018'!$A$4:$DP$15</definedName>
    <definedName name="Z_2FCE8099_1417_485A_8511_EE723EEA4481_.wvu.FilterData" localSheetId="0" hidden="1">'01.07.2018'!$A$4:$CZ$15</definedName>
    <definedName name="Z_3EA3AE44_20E6_4193_A2F8_53C22C0865C0_.wvu.FilterData" localSheetId="0" hidden="1">'01.07.2018'!$A$4:$DP$15</definedName>
    <definedName name="Z_47618C2E_2D42_45CA_BC54_3925FFBF6CE6_.wvu.FilterData" localSheetId="0" hidden="1">'01.07.2018'!$A$4:$CZ$15</definedName>
    <definedName name="Z_5623871A_FE63_4492_ACCA_57FBC37D74A2_.wvu.FilterData" localSheetId="0" hidden="1">'01.07.2018'!$A$4:$CZ$15</definedName>
    <definedName name="Z_67FD0576_AFA8_4CFA_A2B0_67851B563777_.wvu.FilterData" localSheetId="0" hidden="1">'01.07.2018'!$A$4:$DP$15</definedName>
    <definedName name="Z_7DFBAF4F_EE4F_4154_8998_FD24AFC87B75_.wvu.FilterData" localSheetId="0" hidden="1">'01.07.2018'!$A$4:$CZ$15</definedName>
    <definedName name="Z_83B01B27_C2A7_4B20_A590_F8781D350302_.wvu.FilterData" localSheetId="0" hidden="1">'01.07.2018'!$A$4:$CZ$15</definedName>
    <definedName name="Z_8479B930_2ECF_4EA0_A962_FA0F8FFA65E9_.wvu.Cols" localSheetId="0" hidden="1">'01.07.2018'!$AR:$BD</definedName>
    <definedName name="Z_8479B930_2ECF_4EA0_A962_FA0F8FFA65E9_.wvu.FilterData" localSheetId="0" hidden="1">'01.07.2018'!$A$4:$CZ$15</definedName>
    <definedName name="Z_8479B930_2ECF_4EA0_A962_FA0F8FFA65E9_.wvu.PrintTitles" localSheetId="0" hidden="1">'01.07.2018'!$A:$A</definedName>
    <definedName name="Z_86509CF0_1693_4145_BD67_1D5B5BC26910_.wvu.Cols" localSheetId="0" hidden="1">'01.07.2018'!$BA:$BL,'01.07.2018'!$BW:$BZ</definedName>
    <definedName name="Z_86509CF0_1693_4145_BD67_1D5B5BC26910_.wvu.FilterData" localSheetId="0" hidden="1">'01.07.2018'!$A$4:$CZ$15</definedName>
    <definedName name="Z_87FAD824_FED7_4F1B_9277_9B725CB39092_.wvu.FilterData" localSheetId="0" hidden="1">'01.07.2018'!$A$4:$DP$15</definedName>
    <definedName name="Z_9625BFD3_6AEA_44D4_8F34_A9CE23E02485_.wvu.FilterData" localSheetId="0" hidden="1">'01.07.2018'!$A$4:$DP$15</definedName>
    <definedName name="Z_96F19E6A_E9EC_4613_AA7E_553FFAF2726F_.wvu.FilterData" localSheetId="0" hidden="1">'01.07.2018'!$A$4:$CZ$15</definedName>
    <definedName name="Z_A073C89F_C785_4083_91CF_BBD92C69538C_.wvu.FilterData" localSheetId="0" hidden="1">'01.07.2018'!$A$4:$CZ$15</definedName>
    <definedName name="Z_A0CB5671_798E_47D4_8F2F_926DE6C0913F_.wvu.FilterData" localSheetId="0" hidden="1">'01.07.2018'!$A$4:$CZ$15</definedName>
    <definedName name="Z_CC3239AA_6ABC_4AD9_82FB_E11EF96A938B_.wvu.FilterData" localSheetId="0" hidden="1">'01.07.2018'!$A$4:$DP$15</definedName>
    <definedName name="Z_CCE22413_FD19_4F63_B002_75D8202D430D_.wvu.FilterData" localSheetId="0" hidden="1">'01.07.2018'!$A$4:$DP$15</definedName>
    <definedName name="Z_E3C09BFA_8B90_4516_B4A1_C40194786251_.wvu.FilterData" localSheetId="0" hidden="1">'01.07.2018'!$A$4:$DP$15</definedName>
    <definedName name="Z_E6E35B51_2B6C_4505_80DA_44E3E0129050_.wvu.FilterData" localSheetId="0" hidden="1">'01.07.2018'!$A$4:$DP$15</definedName>
    <definedName name="_xlnm.Print_Titles" localSheetId="0">'01.07.2018'!$A:$A</definedName>
  </definedNames>
  <calcPr calcId="124519"/>
  <customWorkbookViews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user - Личное представление" guid="{E6E35B51-2B6C-4505-80DA-44E3E0129050}" mergeInterval="0" personalView="1" maximized="1" windowWidth="1276" windowHeight="852" activeSheetId="1"/>
  </customWorkbookViews>
</workbook>
</file>

<file path=xl/calcChain.xml><?xml version="1.0" encoding="utf-8"?>
<calcChain xmlns="http://schemas.openxmlformats.org/spreadsheetml/2006/main">
  <c r="BS5" i="1"/>
  <c r="DD11" l="1"/>
  <c r="AZ5" l="1"/>
  <c r="AZ6"/>
  <c r="AZ7"/>
  <c r="AZ8"/>
  <c r="AZ9"/>
  <c r="AZ10"/>
  <c r="AZ11"/>
  <c r="AZ12"/>
  <c r="AZ13"/>
  <c r="AZ14"/>
  <c r="AZ15"/>
  <c r="CN9" l="1"/>
  <c r="BC9" l="1"/>
  <c r="BD9" s="1"/>
  <c r="CW5"/>
  <c r="CX5" s="1"/>
  <c r="BC6"/>
  <c r="BD6" s="1"/>
  <c r="BG6"/>
  <c r="BH6" s="1"/>
  <c r="DL6"/>
  <c r="DL7"/>
  <c r="DL8"/>
  <c r="DL9"/>
  <c r="DL10"/>
  <c r="DL11"/>
  <c r="DL12"/>
  <c r="DL13"/>
  <c r="DL14"/>
  <c r="DL15"/>
  <c r="DL5"/>
  <c r="CF8"/>
  <c r="CF9"/>
  <c r="CF10"/>
  <c r="CF11"/>
  <c r="CF12"/>
  <c r="CF13"/>
  <c r="CF14"/>
  <c r="CF15"/>
  <c r="CF6"/>
  <c r="CF7"/>
  <c r="CF5"/>
  <c r="CD8"/>
  <c r="CD9"/>
  <c r="CD10"/>
  <c r="CD11"/>
  <c r="CD12"/>
  <c r="CD13"/>
  <c r="CD14"/>
  <c r="CD15"/>
  <c r="CD6"/>
  <c r="CD7"/>
  <c r="CD5"/>
  <c r="BC7"/>
  <c r="BD7" s="1"/>
  <c r="BC8"/>
  <c r="BD8" s="1"/>
  <c r="BC10"/>
  <c r="BD10" s="1"/>
  <c r="BC11"/>
  <c r="BD11" s="1"/>
  <c r="BC12"/>
  <c r="BD12" s="1"/>
  <c r="BC13"/>
  <c r="BD13" s="1"/>
  <c r="BC14"/>
  <c r="BD14" s="1"/>
  <c r="BC15"/>
  <c r="BD15" s="1"/>
  <c r="DK6" l="1"/>
  <c r="DK7"/>
  <c r="DK8"/>
  <c r="DK9"/>
  <c r="DK10"/>
  <c r="DK11"/>
  <c r="DK12"/>
  <c r="DK13"/>
  <c r="DK14"/>
  <c r="DK15"/>
  <c r="DK5"/>
  <c r="D6"/>
  <c r="D7"/>
  <c r="D8"/>
  <c r="D9"/>
  <c r="D10"/>
  <c r="D11"/>
  <c r="D12"/>
  <c r="D13"/>
  <c r="D14"/>
  <c r="D15"/>
  <c r="D5"/>
  <c r="ED6"/>
  <c r="ED7"/>
  <c r="ED8"/>
  <c r="ED9"/>
  <c r="ED10"/>
  <c r="ED11"/>
  <c r="ED12"/>
  <c r="ED13"/>
  <c r="ED14"/>
  <c r="ED15"/>
  <c r="EB6"/>
  <c r="EB7"/>
  <c r="EB8"/>
  <c r="EB9"/>
  <c r="EB10"/>
  <c r="EB11"/>
  <c r="EB12"/>
  <c r="EB13"/>
  <c r="EB14"/>
  <c r="EB15"/>
  <c r="DZ6"/>
  <c r="DZ7"/>
  <c r="DZ8"/>
  <c r="DZ9"/>
  <c r="DZ10"/>
  <c r="DZ11"/>
  <c r="DZ12"/>
  <c r="DZ13"/>
  <c r="DZ14"/>
  <c r="DZ15"/>
  <c r="DX6"/>
  <c r="DX7"/>
  <c r="DX8"/>
  <c r="DX9"/>
  <c r="DX10"/>
  <c r="DX11"/>
  <c r="DX12"/>
  <c r="DX13"/>
  <c r="DX14"/>
  <c r="DX15"/>
  <c r="DV6"/>
  <c r="DV7"/>
  <c r="DV8"/>
  <c r="DV9"/>
  <c r="DV10"/>
  <c r="DV11"/>
  <c r="DV12"/>
  <c r="DV13"/>
  <c r="DV14"/>
  <c r="DV15"/>
  <c r="DT6"/>
  <c r="DT7"/>
  <c r="DT8"/>
  <c r="DT9"/>
  <c r="DT10"/>
  <c r="DT11"/>
  <c r="DT12"/>
  <c r="DT13"/>
  <c r="DT14"/>
  <c r="DT15"/>
  <c r="DR6"/>
  <c r="DR7"/>
  <c r="DR8"/>
  <c r="DR9"/>
  <c r="DR10"/>
  <c r="DR11"/>
  <c r="DR12"/>
  <c r="DR13"/>
  <c r="DR14"/>
  <c r="DR15"/>
  <c r="DP6"/>
  <c r="DP7"/>
  <c r="DP8"/>
  <c r="DP9"/>
  <c r="DP10"/>
  <c r="DP11"/>
  <c r="DP12"/>
  <c r="DP13"/>
  <c r="DP14"/>
  <c r="DP15"/>
  <c r="DN6"/>
  <c r="DN7"/>
  <c r="DN8"/>
  <c r="DN9"/>
  <c r="DN10"/>
  <c r="DN11"/>
  <c r="DN12"/>
  <c r="DN13"/>
  <c r="DN14"/>
  <c r="DN15"/>
  <c r="DH6"/>
  <c r="DI6" s="1"/>
  <c r="DH7"/>
  <c r="DI7" s="1"/>
  <c r="DH8"/>
  <c r="DI8" s="1"/>
  <c r="DH9"/>
  <c r="DI9" s="1"/>
  <c r="DH10"/>
  <c r="DI10" s="1"/>
  <c r="DH11"/>
  <c r="DI11" s="1"/>
  <c r="DH12"/>
  <c r="DI12" s="1"/>
  <c r="DH13"/>
  <c r="DI13" s="1"/>
  <c r="DH14"/>
  <c r="DI14" s="1"/>
  <c r="DH15"/>
  <c r="DI15" s="1"/>
  <c r="DD6"/>
  <c r="DE6" s="1"/>
  <c r="DD7"/>
  <c r="DE7" s="1"/>
  <c r="DD8"/>
  <c r="DE8" s="1"/>
  <c r="DD9"/>
  <c r="DE9" s="1"/>
  <c r="DD10"/>
  <c r="DE10" s="1"/>
  <c r="DE11"/>
  <c r="DD12"/>
  <c r="DE12" s="1"/>
  <c r="DD13"/>
  <c r="DE13" s="1"/>
  <c r="DD14"/>
  <c r="DE14" s="1"/>
  <c r="DD15"/>
  <c r="DE15" s="1"/>
  <c r="CR6"/>
  <c r="CR7"/>
  <c r="CR8"/>
  <c r="CR9"/>
  <c r="CR10"/>
  <c r="CR11"/>
  <c r="CR12"/>
  <c r="CR13"/>
  <c r="CR14"/>
  <c r="CR15"/>
  <c r="CP6"/>
  <c r="CP7"/>
  <c r="CP8"/>
  <c r="CP9"/>
  <c r="CP10"/>
  <c r="CP11"/>
  <c r="CP12"/>
  <c r="CP13"/>
  <c r="CP14"/>
  <c r="CP15"/>
  <c r="CN6"/>
  <c r="CN7"/>
  <c r="CN8"/>
  <c r="CN10"/>
  <c r="CN11"/>
  <c r="CN12"/>
  <c r="CN13"/>
  <c r="CN14"/>
  <c r="CN15"/>
  <c r="CL6"/>
  <c r="CL7"/>
  <c r="CL8"/>
  <c r="CL9"/>
  <c r="CL10"/>
  <c r="CL11"/>
  <c r="CL12"/>
  <c r="CL13"/>
  <c r="CL14"/>
  <c r="CK6"/>
  <c r="CK7"/>
  <c r="CK8"/>
  <c r="CK9"/>
  <c r="CK10"/>
  <c r="CK11"/>
  <c r="CK12"/>
  <c r="CK13"/>
  <c r="CK14"/>
  <c r="CK15"/>
  <c r="CL15" s="1"/>
  <c r="BV6"/>
  <c r="BV7"/>
  <c r="BV8"/>
  <c r="BV9"/>
  <c r="BV10"/>
  <c r="BV11"/>
  <c r="BV12"/>
  <c r="BV13"/>
  <c r="BV14"/>
  <c r="BV15"/>
  <c r="BS6"/>
  <c r="BT6" s="1"/>
  <c r="BS7"/>
  <c r="BT7" s="1"/>
  <c r="BS8"/>
  <c r="BT8" s="1"/>
  <c r="BS9"/>
  <c r="BT9" s="1"/>
  <c r="BS10"/>
  <c r="BT10" s="1"/>
  <c r="BS11"/>
  <c r="BT11" s="1"/>
  <c r="BS12"/>
  <c r="BT12" s="1"/>
  <c r="BS13"/>
  <c r="BT13" s="1"/>
  <c r="BS14"/>
  <c r="BT14" s="1"/>
  <c r="BS15"/>
  <c r="BT15" s="1"/>
  <c r="AQ6"/>
  <c r="AQ7"/>
  <c r="AQ8"/>
  <c r="AQ9"/>
  <c r="AQ10"/>
  <c r="AQ11"/>
  <c r="AQ12"/>
  <c r="AQ13"/>
  <c r="AQ14"/>
  <c r="AQ15"/>
  <c r="AI6"/>
  <c r="AI7"/>
  <c r="AI8"/>
  <c r="AI9"/>
  <c r="AI10"/>
  <c r="AI11"/>
  <c r="AI12"/>
  <c r="AI13"/>
  <c r="AI14"/>
  <c r="AI15"/>
  <c r="W6"/>
  <c r="W7"/>
  <c r="W8"/>
  <c r="W9"/>
  <c r="W10"/>
  <c r="W11"/>
  <c r="W12"/>
  <c r="W13"/>
  <c r="W14"/>
  <c r="W15"/>
  <c r="CW12"/>
  <c r="CX12" s="1"/>
  <c r="AQ5"/>
  <c r="BT5"/>
  <c r="DT5"/>
  <c r="DH5"/>
  <c r="DI5" s="1"/>
  <c r="CW7"/>
  <c r="CX7" s="1"/>
  <c r="CR5"/>
  <c r="FA15" i="2"/>
  <c r="EY15"/>
  <c r="EW15"/>
  <c r="EU15"/>
  <c r="ES15"/>
  <c r="EQ15"/>
  <c r="EO15"/>
  <c r="EM15"/>
  <c r="EK15"/>
  <c r="EI15"/>
  <c r="EG15"/>
  <c r="EE15"/>
  <c r="EC15"/>
  <c r="DZ15"/>
  <c r="DV15"/>
  <c r="DR15"/>
  <c r="DS15"/>
  <c r="DJ15"/>
  <c r="DG15"/>
  <c r="DE15"/>
  <c r="DB15"/>
  <c r="DC15"/>
  <c r="CV15"/>
  <c r="CW15"/>
  <c r="CP15"/>
  <c r="CQ15"/>
  <c r="CK15"/>
  <c r="CH15"/>
  <c r="CC15"/>
  <c r="BV15"/>
  <c r="BQ15"/>
  <c r="BL15"/>
  <c r="BM15"/>
  <c r="BH15"/>
  <c r="BI15"/>
  <c r="BC15"/>
  <c r="BE15"/>
  <c r="AS15"/>
  <c r="AU15"/>
  <c r="AN15"/>
  <c r="AP15"/>
  <c r="AK15"/>
  <c r="AI15"/>
  <c r="AG15"/>
  <c r="AA15"/>
  <c r="AC15"/>
  <c r="W15"/>
  <c r="U15"/>
  <c r="P15"/>
  <c r="R15"/>
  <c r="I15"/>
  <c r="K15"/>
  <c r="FB15"/>
  <c r="FA14"/>
  <c r="EY14"/>
  <c r="EW14"/>
  <c r="EU14"/>
  <c r="ES14"/>
  <c r="EQ14"/>
  <c r="EO14"/>
  <c r="EM14"/>
  <c r="EK14"/>
  <c r="EI14"/>
  <c r="EG14"/>
  <c r="EE14"/>
  <c r="EC14"/>
  <c r="DZ14"/>
  <c r="DV14"/>
  <c r="DR14"/>
  <c r="DS14"/>
  <c r="DJ14"/>
  <c r="DG14"/>
  <c r="DE14"/>
  <c r="DC14"/>
  <c r="DB14"/>
  <c r="CW14"/>
  <c r="CV14"/>
  <c r="CP14"/>
  <c r="CQ14"/>
  <c r="CK14"/>
  <c r="CH14"/>
  <c r="CC14"/>
  <c r="BV14"/>
  <c r="BW14"/>
  <c r="BP14"/>
  <c r="BQ14"/>
  <c r="BL14"/>
  <c r="BM14"/>
  <c r="BH14"/>
  <c r="BI14"/>
  <c r="BC14"/>
  <c r="BE14"/>
  <c r="AX14"/>
  <c r="AS14"/>
  <c r="AU14"/>
  <c r="AN14"/>
  <c r="AP14"/>
  <c r="AK14"/>
  <c r="AI14"/>
  <c r="AG14"/>
  <c r="AA14"/>
  <c r="AC14"/>
  <c r="W14"/>
  <c r="U14"/>
  <c r="P14"/>
  <c r="R14"/>
  <c r="I14"/>
  <c r="K14"/>
  <c r="FB14"/>
  <c r="FA13"/>
  <c r="EY13"/>
  <c r="EW13"/>
  <c r="EU13"/>
  <c r="ES13"/>
  <c r="EQ13"/>
  <c r="EO13"/>
  <c r="EM13"/>
  <c r="EK13"/>
  <c r="EI13"/>
  <c r="EG13"/>
  <c r="EE13"/>
  <c r="EC13"/>
  <c r="DZ13"/>
  <c r="DV13"/>
  <c r="DR13"/>
  <c r="DS13"/>
  <c r="DJ13"/>
  <c r="DG13"/>
  <c r="DE13"/>
  <c r="DB13"/>
  <c r="CW13"/>
  <c r="CV13"/>
  <c r="CP13"/>
  <c r="CQ13"/>
  <c r="CK13"/>
  <c r="CH13"/>
  <c r="CC13"/>
  <c r="BV13"/>
  <c r="BW13"/>
  <c r="BP13"/>
  <c r="BQ13"/>
  <c r="BL13"/>
  <c r="BM13"/>
  <c r="BH13"/>
  <c r="BI13"/>
  <c r="BC13"/>
  <c r="BE13"/>
  <c r="AX13"/>
  <c r="AS13"/>
  <c r="AU13"/>
  <c r="AN13"/>
  <c r="AP13"/>
  <c r="AK13"/>
  <c r="AI13"/>
  <c r="AG13"/>
  <c r="AA13"/>
  <c r="AC13"/>
  <c r="W13"/>
  <c r="U13"/>
  <c r="P13"/>
  <c r="R13"/>
  <c r="I13"/>
  <c r="K13"/>
  <c r="FB13"/>
  <c r="FA12"/>
  <c r="EY12"/>
  <c r="EW12"/>
  <c r="EU12"/>
  <c r="ES12"/>
  <c r="EQ12"/>
  <c r="EO12"/>
  <c r="EM12"/>
  <c r="EK12"/>
  <c r="EI12"/>
  <c r="EG12"/>
  <c r="EE12"/>
  <c r="EC12"/>
  <c r="DZ12"/>
  <c r="DV12"/>
  <c r="DR12"/>
  <c r="DS12"/>
  <c r="DJ12"/>
  <c r="DG12"/>
  <c r="DE12"/>
  <c r="DC12"/>
  <c r="DB12"/>
  <c r="CW12"/>
  <c r="CV12"/>
  <c r="CP12"/>
  <c r="CQ12"/>
  <c r="CK12"/>
  <c r="CH12"/>
  <c r="CC12"/>
  <c r="BV12"/>
  <c r="BW12"/>
  <c r="BP12"/>
  <c r="BQ12"/>
  <c r="BL12"/>
  <c r="BM12"/>
  <c r="BH12"/>
  <c r="BI12"/>
  <c r="BC12"/>
  <c r="BE12"/>
  <c r="AX12"/>
  <c r="AS12"/>
  <c r="AU12"/>
  <c r="AN12"/>
  <c r="AP12"/>
  <c r="AK12"/>
  <c r="AI12"/>
  <c r="AG12"/>
  <c r="AA12"/>
  <c r="AC12"/>
  <c r="W12"/>
  <c r="U12"/>
  <c r="P12"/>
  <c r="R12"/>
  <c r="I12"/>
  <c r="K12"/>
  <c r="FB12"/>
  <c r="FA11"/>
  <c r="EY11"/>
  <c r="EW11"/>
  <c r="EU11"/>
  <c r="ES11"/>
  <c r="EQ11"/>
  <c r="EO11"/>
  <c r="EM11"/>
  <c r="EK11"/>
  <c r="EI11"/>
  <c r="EG11"/>
  <c r="EE11"/>
  <c r="EC11"/>
  <c r="DZ11"/>
  <c r="DV11"/>
  <c r="DR11"/>
  <c r="DS11"/>
  <c r="DJ11"/>
  <c r="DG11"/>
  <c r="DC11"/>
  <c r="DB11"/>
  <c r="CW11"/>
  <c r="CV11"/>
  <c r="CP11"/>
  <c r="CQ11"/>
  <c r="CK11"/>
  <c r="CH11"/>
  <c r="CC11"/>
  <c r="BV11"/>
  <c r="BW11"/>
  <c r="BP11"/>
  <c r="BQ11"/>
  <c r="BL11"/>
  <c r="BM11"/>
  <c r="BH11"/>
  <c r="BI11"/>
  <c r="BC11"/>
  <c r="BE11"/>
  <c r="AS11"/>
  <c r="AU11"/>
  <c r="AN11"/>
  <c r="AP11"/>
  <c r="AK11"/>
  <c r="AI11"/>
  <c r="AG11"/>
  <c r="AA11"/>
  <c r="AC11"/>
  <c r="W11"/>
  <c r="U11"/>
  <c r="P11"/>
  <c r="R11"/>
  <c r="I11"/>
  <c r="K11"/>
  <c r="FB11"/>
  <c r="FA10"/>
  <c r="EY10"/>
  <c r="EW10"/>
  <c r="EU10"/>
  <c r="ES10"/>
  <c r="EQ10"/>
  <c r="EO10"/>
  <c r="EM10"/>
  <c r="EK10"/>
  <c r="EI10"/>
  <c r="EG10"/>
  <c r="EE10"/>
  <c r="EC10"/>
  <c r="DZ10"/>
  <c r="DV10"/>
  <c r="DR10"/>
  <c r="DS10"/>
  <c r="DJ10"/>
  <c r="DG10"/>
  <c r="DE10"/>
  <c r="DC10"/>
  <c r="DB10"/>
  <c r="CW10"/>
  <c r="CV10"/>
  <c r="CP10"/>
  <c r="CQ10"/>
  <c r="CK10"/>
  <c r="CH10"/>
  <c r="CC10"/>
  <c r="BV10"/>
  <c r="BW10"/>
  <c r="BP10"/>
  <c r="BQ10"/>
  <c r="BL10"/>
  <c r="BM10"/>
  <c r="BH10"/>
  <c r="BI10"/>
  <c r="BC10"/>
  <c r="BE10"/>
  <c r="AX10"/>
  <c r="AS10"/>
  <c r="AU10"/>
  <c r="AN10"/>
  <c r="AP10"/>
  <c r="AK10"/>
  <c r="AI10"/>
  <c r="AG10"/>
  <c r="AA10"/>
  <c r="AC10"/>
  <c r="W10"/>
  <c r="U10"/>
  <c r="P10"/>
  <c r="R10"/>
  <c r="I10"/>
  <c r="K10"/>
  <c r="FB10"/>
  <c r="FA9"/>
  <c r="EY9"/>
  <c r="EW9"/>
  <c r="EU9"/>
  <c r="ES9"/>
  <c r="EQ9"/>
  <c r="EO9"/>
  <c r="EM9"/>
  <c r="EK9"/>
  <c r="EI9"/>
  <c r="EG9"/>
  <c r="EE9"/>
  <c r="EC9"/>
  <c r="DZ9"/>
  <c r="DV9"/>
  <c r="DR9"/>
  <c r="DJ9"/>
  <c r="DG9"/>
  <c r="DE9"/>
  <c r="DC9"/>
  <c r="DB9"/>
  <c r="CW9"/>
  <c r="CV9"/>
  <c r="CP9"/>
  <c r="CQ9"/>
  <c r="CK9"/>
  <c r="CH9"/>
  <c r="CC9"/>
  <c r="BV9"/>
  <c r="BW9"/>
  <c r="BP9"/>
  <c r="BQ9"/>
  <c r="BL9"/>
  <c r="BM9"/>
  <c r="BH9"/>
  <c r="BI9"/>
  <c r="BC9"/>
  <c r="BE9"/>
  <c r="AX9"/>
  <c r="AS9"/>
  <c r="AU9"/>
  <c r="AN9"/>
  <c r="AP9"/>
  <c r="AK9"/>
  <c r="AI9"/>
  <c r="AG9"/>
  <c r="AA9"/>
  <c r="AC9"/>
  <c r="W9"/>
  <c r="U9"/>
  <c r="P9"/>
  <c r="R9"/>
  <c r="I9"/>
  <c r="K9"/>
  <c r="FB9"/>
  <c r="FA8"/>
  <c r="EY8"/>
  <c r="EW8"/>
  <c r="EU8"/>
  <c r="ES8"/>
  <c r="EQ8"/>
  <c r="EO8"/>
  <c r="EM8"/>
  <c r="EK8"/>
  <c r="EI8"/>
  <c r="EG8"/>
  <c r="EE8"/>
  <c r="EC8"/>
  <c r="DZ8"/>
  <c r="DV8"/>
  <c r="DR8"/>
  <c r="DS8"/>
  <c r="DJ8"/>
  <c r="DG8"/>
  <c r="DE8"/>
  <c r="DC8"/>
  <c r="DB8"/>
  <c r="CW8"/>
  <c r="CV8"/>
  <c r="CP8"/>
  <c r="CQ8"/>
  <c r="CK8"/>
  <c r="CH8"/>
  <c r="CC8"/>
  <c r="BV8"/>
  <c r="BW8"/>
  <c r="BP8"/>
  <c r="BQ8"/>
  <c r="BL8"/>
  <c r="BM8"/>
  <c r="BH8"/>
  <c r="BI8"/>
  <c r="BC8"/>
  <c r="BE8"/>
  <c r="AX8"/>
  <c r="AS8"/>
  <c r="AU8"/>
  <c r="AN8"/>
  <c r="AP8"/>
  <c r="AK8"/>
  <c r="AI8"/>
  <c r="AG8"/>
  <c r="AA8"/>
  <c r="AC8"/>
  <c r="W8"/>
  <c r="U8"/>
  <c r="P8"/>
  <c r="R8"/>
  <c r="I8"/>
  <c r="K8"/>
  <c r="FB8"/>
  <c r="FA7"/>
  <c r="EY7"/>
  <c r="EW7"/>
  <c r="EU7"/>
  <c r="ES7"/>
  <c r="EQ7"/>
  <c r="EO7"/>
  <c r="EM7"/>
  <c r="EK7"/>
  <c r="EI7"/>
  <c r="EG7"/>
  <c r="EE7"/>
  <c r="EC7"/>
  <c r="DZ7"/>
  <c r="DV7"/>
  <c r="DR7"/>
  <c r="DS7"/>
  <c r="DJ7"/>
  <c r="DG7"/>
  <c r="DE7"/>
  <c r="DC7"/>
  <c r="DB7"/>
  <c r="CW7"/>
  <c r="CV7"/>
  <c r="CP7"/>
  <c r="CQ7"/>
  <c r="CK7"/>
  <c r="CH7"/>
  <c r="CC7"/>
  <c r="BV7"/>
  <c r="BW7"/>
  <c r="BP7"/>
  <c r="BQ7"/>
  <c r="BL7"/>
  <c r="BM7"/>
  <c r="BH7"/>
  <c r="BI7"/>
  <c r="BC7"/>
  <c r="BE7"/>
  <c r="AS7"/>
  <c r="AU7"/>
  <c r="AN7"/>
  <c r="AP7"/>
  <c r="AK7"/>
  <c r="AI7"/>
  <c r="AG7"/>
  <c r="AA7"/>
  <c r="AC7"/>
  <c r="W7"/>
  <c r="U7"/>
  <c r="P7"/>
  <c r="R7"/>
  <c r="I7"/>
  <c r="K7"/>
  <c r="FB7"/>
  <c r="FA6"/>
  <c r="EY6"/>
  <c r="EW6"/>
  <c r="EU6"/>
  <c r="ES6"/>
  <c r="EQ6"/>
  <c r="EO6"/>
  <c r="EM6"/>
  <c r="EK6"/>
  <c r="EI6"/>
  <c r="EG6"/>
  <c r="EE6"/>
  <c r="EC6"/>
  <c r="DZ6"/>
  <c r="DV6"/>
  <c r="DR6"/>
  <c r="DS6"/>
  <c r="DJ6"/>
  <c r="DG6"/>
  <c r="DE6"/>
  <c r="DC6"/>
  <c r="DB6"/>
  <c r="CV6"/>
  <c r="CW6"/>
  <c r="CP6"/>
  <c r="CQ6"/>
  <c r="CK6"/>
  <c r="CH6"/>
  <c r="CC6"/>
  <c r="BV6"/>
  <c r="BW6"/>
  <c r="BP6"/>
  <c r="BQ6"/>
  <c r="BL6"/>
  <c r="BM6"/>
  <c r="BH6"/>
  <c r="BI6"/>
  <c r="BC6"/>
  <c r="BE6"/>
  <c r="AX6"/>
  <c r="AS6"/>
  <c r="AU6"/>
  <c r="AN6"/>
  <c r="AP6"/>
  <c r="AK6"/>
  <c r="AI6"/>
  <c r="AG6"/>
  <c r="AA6"/>
  <c r="AC6"/>
  <c r="W6"/>
  <c r="U6"/>
  <c r="P6"/>
  <c r="R6"/>
  <c r="I6"/>
  <c r="K6"/>
  <c r="FB6"/>
  <c r="FA5"/>
  <c r="EY5"/>
  <c r="EW5"/>
  <c r="EU5"/>
  <c r="ES5"/>
  <c r="EQ5"/>
  <c r="EO5"/>
  <c r="EM5"/>
  <c r="EK5"/>
  <c r="EI5"/>
  <c r="EG5"/>
  <c r="EE5"/>
  <c r="EC5"/>
  <c r="DZ5"/>
  <c r="DV5"/>
  <c r="DR5"/>
  <c r="DS5"/>
  <c r="DJ5"/>
  <c r="DG5"/>
  <c r="DE5"/>
  <c r="DC5"/>
  <c r="DB5"/>
  <c r="CV5"/>
  <c r="CW5"/>
  <c r="CP5"/>
  <c r="CQ5"/>
  <c r="CK5"/>
  <c r="CH5"/>
  <c r="CC5"/>
  <c r="BV5"/>
  <c r="BW5"/>
  <c r="BP5"/>
  <c r="BQ5"/>
  <c r="BL5"/>
  <c r="BM5"/>
  <c r="BH5"/>
  <c r="BI5"/>
  <c r="BC5"/>
  <c r="BE5"/>
  <c r="AX5"/>
  <c r="AS5"/>
  <c r="AU5"/>
  <c r="AN5"/>
  <c r="AP5"/>
  <c r="AK5"/>
  <c r="AI5"/>
  <c r="AG5"/>
  <c r="AA5"/>
  <c r="AC5"/>
  <c r="W5"/>
  <c r="U5"/>
  <c r="P5"/>
  <c r="R5"/>
  <c r="I5"/>
  <c r="K5"/>
  <c r="FB5"/>
  <c r="I15" i="1"/>
  <c r="K15" s="1"/>
  <c r="CK5"/>
  <c r="CW11"/>
  <c r="CX11" s="1"/>
  <c r="CW9"/>
  <c r="CX9" s="1"/>
  <c r="CW10"/>
  <c r="CX10" s="1"/>
  <c r="CW14"/>
  <c r="CX14" s="1"/>
  <c r="CW8"/>
  <c r="CX8" s="1"/>
  <c r="CW13"/>
  <c r="CX13" s="1"/>
  <c r="CW15"/>
  <c r="CX15" s="1"/>
  <c r="CW6"/>
  <c r="CX6" s="1"/>
  <c r="ED5"/>
  <c r="EB5"/>
  <c r="DZ5"/>
  <c r="DX5"/>
  <c r="DV5"/>
  <c r="DR5"/>
  <c r="CP5"/>
  <c r="I12"/>
  <c r="K12" s="1"/>
  <c r="P12"/>
  <c r="R12" s="1"/>
  <c r="AA12"/>
  <c r="AC12" s="1"/>
  <c r="AL12"/>
  <c r="AN12" s="1"/>
  <c r="AV12"/>
  <c r="AX12" s="1"/>
  <c r="BG12"/>
  <c r="BH12" s="1"/>
  <c r="I6"/>
  <c r="K6" s="1"/>
  <c r="P6"/>
  <c r="R6" s="1"/>
  <c r="AA6"/>
  <c r="AC6" s="1"/>
  <c r="AL6"/>
  <c r="AN6" s="1"/>
  <c r="AV6"/>
  <c r="AX6" s="1"/>
  <c r="I11"/>
  <c r="K11" s="1"/>
  <c r="P11"/>
  <c r="R11" s="1"/>
  <c r="AA11"/>
  <c r="AC11" s="1"/>
  <c r="AL11"/>
  <c r="AN11" s="1"/>
  <c r="AV11"/>
  <c r="AX11" s="1"/>
  <c r="BG11"/>
  <c r="BH11" s="1"/>
  <c r="I9"/>
  <c r="K9" s="1"/>
  <c r="P9"/>
  <c r="R9" s="1"/>
  <c r="AA9"/>
  <c r="AC9" s="1"/>
  <c r="AL9"/>
  <c r="AN9" s="1"/>
  <c r="AV9"/>
  <c r="AX9" s="1"/>
  <c r="BG9"/>
  <c r="BH9" s="1"/>
  <c r="I10"/>
  <c r="K10" s="1"/>
  <c r="P10"/>
  <c r="R10" s="1"/>
  <c r="AA10"/>
  <c r="AC10" s="1"/>
  <c r="AL10"/>
  <c r="AN10" s="1"/>
  <c r="AV10"/>
  <c r="AX10" s="1"/>
  <c r="BG10"/>
  <c r="BH10" s="1"/>
  <c r="I14"/>
  <c r="K14" s="1"/>
  <c r="P14"/>
  <c r="R14" s="1"/>
  <c r="AA14"/>
  <c r="AC14" s="1"/>
  <c r="AL14"/>
  <c r="AN14" s="1"/>
  <c r="AV14"/>
  <c r="AX14" s="1"/>
  <c r="BG14"/>
  <c r="BH14" s="1"/>
  <c r="I5"/>
  <c r="K5" s="1"/>
  <c r="P5"/>
  <c r="R5" s="1"/>
  <c r="W5"/>
  <c r="AA5"/>
  <c r="AC5" s="1"/>
  <c r="AI5"/>
  <c r="AL5"/>
  <c r="AN5" s="1"/>
  <c r="AV5"/>
  <c r="AX5"/>
  <c r="BC5"/>
  <c r="BD5" s="1"/>
  <c r="BG5"/>
  <c r="BH5" s="1"/>
  <c r="BV5"/>
  <c r="CL5"/>
  <c r="CN5"/>
  <c r="DD5"/>
  <c r="DE5" s="1"/>
  <c r="DN5"/>
  <c r="DP5"/>
  <c r="I8"/>
  <c r="K8" s="1"/>
  <c r="P8"/>
  <c r="R8" s="1"/>
  <c r="AA8"/>
  <c r="AC8" s="1"/>
  <c r="AL8"/>
  <c r="AN8" s="1"/>
  <c r="AV8"/>
  <c r="AX8" s="1"/>
  <c r="BG8"/>
  <c r="BH8" s="1"/>
  <c r="I13"/>
  <c r="K13" s="1"/>
  <c r="P13"/>
  <c r="R13" s="1"/>
  <c r="AA13"/>
  <c r="AC13" s="1"/>
  <c r="AL13"/>
  <c r="AN13" s="1"/>
  <c r="AV13"/>
  <c r="AX13" s="1"/>
  <c r="BG13"/>
  <c r="BH13" s="1"/>
  <c r="P15"/>
  <c r="R15" s="1"/>
  <c r="AA15"/>
  <c r="AC15" s="1"/>
  <c r="AL15"/>
  <c r="EE15" s="1"/>
  <c r="AV15"/>
  <c r="AX15" s="1"/>
  <c r="BG15"/>
  <c r="BH15" s="1"/>
  <c r="I7"/>
  <c r="K7" s="1"/>
  <c r="P7"/>
  <c r="R7" s="1"/>
  <c r="AA7"/>
  <c r="AC7" s="1"/>
  <c r="AL7"/>
  <c r="AN7" s="1"/>
  <c r="BG7"/>
  <c r="BH7" s="1"/>
  <c r="AV7"/>
  <c r="AX7" s="1"/>
  <c r="AG7"/>
  <c r="AG15"/>
  <c r="AG13"/>
  <c r="AG14"/>
  <c r="AG10"/>
  <c r="AG11"/>
  <c r="AG6"/>
  <c r="AG12"/>
  <c r="U8"/>
  <c r="U13"/>
  <c r="U7"/>
  <c r="U12"/>
  <c r="CA7"/>
  <c r="CA12"/>
  <c r="CA6"/>
  <c r="CA11"/>
  <c r="CA9"/>
  <c r="CA10"/>
  <c r="CA14"/>
  <c r="CA5"/>
  <c r="CA8"/>
  <c r="CA13"/>
  <c r="CA15"/>
  <c r="BN7"/>
  <c r="CB7"/>
  <c r="U9"/>
  <c r="AG9"/>
  <c r="BN9"/>
  <c r="CB9"/>
  <c r="U15"/>
  <c r="BN15"/>
  <c r="CB15"/>
  <c r="U6"/>
  <c r="BN6"/>
  <c r="CB6"/>
  <c r="BN13"/>
  <c r="CB13"/>
  <c r="U14"/>
  <c r="BN14"/>
  <c r="CB14"/>
  <c r="U10"/>
  <c r="BN10"/>
  <c r="CB10"/>
  <c r="AG8"/>
  <c r="BN8"/>
  <c r="CB8"/>
  <c r="U5"/>
  <c r="AG5"/>
  <c r="BN5"/>
  <c r="CB5"/>
  <c r="BN12"/>
  <c r="CB12"/>
  <c r="U11"/>
  <c r="BN11"/>
  <c r="CB11"/>
  <c r="EE12" l="1"/>
  <c r="EE6"/>
  <c r="EE10"/>
  <c r="EE5"/>
  <c r="EE14"/>
  <c r="EE8"/>
  <c r="EE7"/>
  <c r="EE11"/>
  <c r="EE13"/>
  <c r="EE9"/>
</calcChain>
</file>

<file path=xl/sharedStrings.xml><?xml version="1.0" encoding="utf-8"?>
<sst xmlns="http://schemas.openxmlformats.org/spreadsheetml/2006/main" count="747" uniqueCount="417">
  <si>
    <t>Муниципальное образование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</si>
  <si>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</si>
  <si>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</si>
  <si>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</si>
  <si>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Bi - просроченная задолженность по кредитам, полученным i-м муниципальным районом (городским округом) от кредитных организаций, на конец отчетного периода;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</si>
  <si>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</si>
  <si>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</si>
  <si>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</si>
  <si>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</si>
  <si>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</si>
  <si>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</si>
  <si>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</si>
  <si>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</si>
  <si>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</si>
  <si>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</si>
  <si>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</si>
  <si>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</si>
  <si>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</si>
  <si>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Аi – наличие МПА, устанавливающего порядок разработки, утверждения  и реализации ведомственных целевых программ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</si>
  <si>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</si>
  <si>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</si>
  <si>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</si>
  <si>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</si>
  <si>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</si>
  <si>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</si>
  <si>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</si>
  <si>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</si>
  <si>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</si>
  <si>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</si>
  <si>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</si>
  <si>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</si>
  <si>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</si>
  <si>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</si>
  <si>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</si>
  <si>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</si>
  <si>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</si>
  <si>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</si>
  <si>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</si>
  <si>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</si>
  <si>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>Аi- фактический объем расходов на обслуживание муниципального долга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</si>
  <si>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</si>
  <si>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</si>
  <si>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</si>
  <si>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</si>
  <si>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</si>
  <si>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t>Аi - количество внесенных изменений в отчетном периоде  в решение о бюджете на соответствующий финансовый год</t>
  </si>
  <si>
    <t>Бальная оценка       если &gt;0,      то =-1</t>
  </si>
  <si>
    <t>Бальная оценка                   (5; 2; -1)</t>
  </si>
  <si>
    <t>Бальная оценка            (0;  0,5;   1)</t>
  </si>
  <si>
    <t>Бi – объем  налоговых и неналоговых доходов  в соответствии с кассовым планом</t>
  </si>
  <si>
    <t xml:space="preserve">Аi – уточненный план в соответствии с решением о бюджете на конец отчетного периода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</si>
  <si>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</t>
  </si>
  <si>
    <t xml:space="preserve">Аi – объем фактически поступивших на конец отчетного периода налоговых и неналоговых доходов 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</si>
  <si>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</si>
  <si>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</si>
  <si>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t>В1i – фактический объем доходов бюджета за отчетный период текущего финансового года  без учета безвозмездных поступлений и налоговых доходов по дополнительным нормативам отчислений</t>
  </si>
  <si>
    <t xml:space="preserve">А1i – объем муниципального долга на конец
 отчетного периода текущего финансового года 
</t>
  </si>
  <si>
    <t>В2i – фактический объем доходов бюджета за соответствующий отчетный период прошедшего финансового года без учета безвозмездных поступлений и налоговых доходов по дополнительным нормативам отчислений</t>
  </si>
  <si>
    <t>А2i – объем муниципального долга на конец года, предшествующего отчетному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</si>
  <si>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</si>
  <si>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</si>
  <si>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</si>
  <si>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</si>
  <si>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Бальная оценка          (0;-1)</t>
  </si>
  <si>
    <t>Бальная оценка (0;1)</t>
  </si>
  <si>
    <t>Быдановское сельское поселение</t>
  </si>
  <si>
    <t>Всехсвятское сельское поселение</t>
  </si>
  <si>
    <t>Гуренское сельское поселение</t>
  </si>
  <si>
    <t>Дубровское сельское поселение</t>
  </si>
  <si>
    <t>Поломское сельское поселение</t>
  </si>
  <si>
    <t>Прокопьевское сельское поселение</t>
  </si>
  <si>
    <t>Подрезчихинское сельское поселение</t>
  </si>
  <si>
    <t>Ракаловское сельское поселение</t>
  </si>
  <si>
    <t>Троицкое сельское поселение</t>
  </si>
  <si>
    <t>Белохолуницкое городское поселение</t>
  </si>
  <si>
    <t>Климковское сельское поселение</t>
  </si>
  <si>
    <t>А1.i – исполнение по расходам поселения в 1 квартале текущего финансового года без учета расходов, произведенных за счет целевых средств, постуривших из бюджета района</t>
  </si>
  <si>
    <t>А1i – объем дебиторской задолженности на конец отчетного года в i-м поселении</t>
  </si>
  <si>
    <t>А2i – объем дебиторской задолженности на конец года, предшествующего отчетному, в i-м поселении</t>
  </si>
  <si>
    <t xml:space="preserve">Бальная оценка 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</si>
  <si>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</si>
  <si>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</si>
  <si>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 xml:space="preserve">Bi – сумма, направляемая в отчетном периоде на погашение долговых обязательств i-го поселения 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</si>
  <si>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</si>
  <si>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поселением, на конец отчетного периода;</t>
  </si>
  <si>
    <t>Дi - просроченная задолженность по гарантиям i-го поселения на конец отчетного периода</t>
  </si>
  <si>
    <t>А4.i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</si>
  <si>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А2.i – исполнение по расходам поселения в 11 квартале текущего финансового года без учета расходов, произведенных за счет целевых средств, поступивших из бюджета района</t>
  </si>
  <si>
    <t>А3.i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</si>
  <si>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Аi – объем просроченной кредиторской задолженности в i-м поселении на конец отчетного периода</t>
  </si>
  <si>
    <t>В1i – фактический объем расходов бюджета за отчетный год в i-м поселении</t>
  </si>
  <si>
    <t>В2i – фактический объем расходов бюджета за год, предшествующий отчетному,  в i-м поселении</t>
  </si>
  <si>
    <t>Аi – наличие фактов использования средств не по целевому назначению (количество)</t>
  </si>
  <si>
    <t xml:space="preserve">Аi – фактический объем выплат по муниципальным гарантиям в  поселении на конец отчетного периода </t>
  </si>
  <si>
    <t>Бi –фактический объем предоставленных муниципальных гарантий в i-м поселении на конец отчетного периода</t>
  </si>
  <si>
    <t>Общее количество баллов</t>
  </si>
  <si>
    <t>16.06.2010 № 21</t>
  </si>
  <si>
    <t>Бальная оценка       (0; 1)</t>
  </si>
  <si>
    <t>Бальная оценка      (0; 1)</t>
  </si>
  <si>
    <t>Бальная оценка    (0; 0,5; 1)</t>
  </si>
  <si>
    <t>Бальная оценка                если &gt;0,      то =        -1</t>
  </si>
  <si>
    <t>Бальная оценка            (0; 1)</t>
  </si>
  <si>
    <t>Бальная оценка     (0,5)</t>
  </si>
  <si>
    <t>Бальная оценка        (0,5)</t>
  </si>
  <si>
    <t xml:space="preserve">Ранжирование </t>
  </si>
  <si>
    <t>П - наличие установленных фактов неэффективного использования денежных и материальных ресурсов</t>
  </si>
  <si>
    <t>Аi – наличие МПА по отчету об исполнении бюджета за отчетный год</t>
  </si>
  <si>
    <t>≤6</t>
  </si>
  <si>
    <t xml:space="preserve">Р23 МПА о  проведении публичных слушаний по проекту бюджета </t>
  </si>
  <si>
    <t>Аi – задолженность по налоговым и неналоговым платежам на конец отчетного периода в i поселении</t>
  </si>
  <si>
    <t xml:space="preserve">Бi – задолженность по налоговым и неналоговым платежам на начало финансового года в I поселении </t>
  </si>
  <si>
    <t>24.08.2010 № 383</t>
  </si>
  <si>
    <t>02.11.2010 № 124</t>
  </si>
  <si>
    <t>29.12.2010 № 38</t>
  </si>
  <si>
    <t>23.11.2010 № 102</t>
  </si>
  <si>
    <t>30.09.2010 № 96</t>
  </si>
  <si>
    <t>Мониторинг оценки  качества организации и осуществления бюджетного процесса по итогам исполнения бюджетов поселений за 1квартал 2012 года</t>
  </si>
  <si>
    <t>Аi - составление планового реестра расходных обязательств</t>
  </si>
  <si>
    <t>Бi - составление уточнённого реестра расходных обязательств</t>
  </si>
  <si>
    <t>Аi - наличие утверждённого среднесрочного финансового плана</t>
  </si>
  <si>
    <t>ПДв - количество платёжных документов, возвращённых отделом казначейского исполнения бюджета управления финнансов бюджетов поселений по расходам</t>
  </si>
  <si>
    <t>ПДп - общее количество платёжных документов, по которым произведеносанкционирование оплаты денежных обязательств отделом казначейского исполнения бюджета управления финансов по бюджету поселений</t>
  </si>
  <si>
    <t>Аi – размещение информации в официальных средствах массовой информации поселения по оценке эффективности реализации долгосрочных целевых программ за очередной год</t>
  </si>
  <si>
    <t>Аi – наличие МПА, устанавливающего порядок и сроки составления проекта бюджета поселения</t>
  </si>
  <si>
    <t>Аi – наличие МПА, предусматривающего порядок использования бюджетных ассигнований резервного фонда администрации поселения, предусмотренных в составе о бюджете поселенияпо отчету об исполнении бюджета за отчетный год</t>
  </si>
  <si>
    <t xml:space="preserve">Аi – наличие МПА, устанавливливающего порядок составления бюджетной отчётности </t>
  </si>
  <si>
    <t>Аi – наличие МПА, устанавливливающего порядок составления, утверждения и ведения бюджетных смет</t>
  </si>
  <si>
    <t>Аi – наличие МПА, устанавливливающего форму и порядок разработки среднесрочного финансового плана</t>
  </si>
  <si>
    <t>Аi – наличие МПА, устанавливливающего методику планирования бюджетных ассинований</t>
  </si>
  <si>
    <t>Аi – наличие МПА, устанавливливающего порядок составления и ведения сводной бюджетной росписи, включая внесение изменений в неё</t>
  </si>
  <si>
    <t>Аi – наличие МПА, устанавливливающего порядок составления и ведения кассового плана</t>
  </si>
  <si>
    <t>Р1 Соблюдение требований статьи 87 Бюджетного кодекса Российской Федерации по ведению реестра расходных обязательств</t>
  </si>
  <si>
    <t>Р7 Соблюдение требований статьи 174 Бюджетного укодекса Роосийской Федерации по составлению среднесрочного финансового плана</t>
  </si>
  <si>
    <t>Бальная оценка                   (0,5или 0)</t>
  </si>
  <si>
    <t xml:space="preserve">Р15 Динамика соотношения объема налоговых и неналоговых доходов бюджета поселения к объему дотации на выравнивание бюджетной обеспеченности и субсидии  на выравнивание бюджетной обеспеченности  </t>
  </si>
  <si>
    <t xml:space="preserve">Р16 Отклонение расходов бюджета в 1У квартале от среднего объема расходов за 1 -111 кварталы без учета расходов, произведенных за счет целевых средств, поступивших из бюджета района </t>
  </si>
  <si>
    <t xml:space="preserve">Р18 Динамика удельного веса дебиторской задолженности к объему расходов бюджета </t>
  </si>
  <si>
    <t>Р22 Наличие фактов отказа в санкционировании оплаты денежных обязательств</t>
  </si>
  <si>
    <t>Р23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учреж-дений с указанием фактических затрат на их денежное содержание</t>
  </si>
  <si>
    <t>P24 Динамика задолженности по налоговым и неналоговым платежам в бюджеты городского и сельских поселений</t>
  </si>
  <si>
    <t>Р 25 Соотношение выплат по муниципальным гарантиям и общего объема предоставлнных гарантий</t>
  </si>
  <si>
    <t>Р26 Проведение оценки эффективности реализации долгосрочных целевых программ за отчётный год и размещение её результатов в официальный средствах массовой информации поселения</t>
  </si>
  <si>
    <t>Бальная оценка (0; 1)</t>
  </si>
  <si>
    <t>Р21 МПА, устанавливающий порядок разработки, утверждения и реализации ведомственных целевых программ</t>
  </si>
  <si>
    <t xml:space="preserve">Р22 МПА, устанавливающий порядок проведения и критерии оценки эффективности реализации долгосрочных целевых программ </t>
  </si>
  <si>
    <t>Р24 МПА о проведении публичных слушаний по отчету об исполнении бюджета за отчетный год</t>
  </si>
  <si>
    <t>Р25 МПА, устанавливающий порядок и сроки составления проекта бюджета поселения</t>
  </si>
  <si>
    <t>Бальная оценка     (0,5; 0)</t>
  </si>
  <si>
    <t>Р26 МПА, предусматривающий порядок использования бюджетных ассигнований резервного фонда администрации поселения, предусмотренных в сосатве о бюджете поселения</t>
  </si>
  <si>
    <t>Р27 МПА, устанавливающий порядок составления бюджетной отчётности</t>
  </si>
  <si>
    <t>Р28 МПА, устанавливающий порядок составления, утверждения и ведения бюджетных смет</t>
  </si>
  <si>
    <t>Р29 МПА, устанавливающий форму и порядок разработки среднесрочного финансового плана поселения</t>
  </si>
  <si>
    <t>Р210 МПА, устанавливающий методику планирования бюджетных ассигновавний</t>
  </si>
  <si>
    <t>Р211 МПА, устанавливающий порядоксоставления и ведения сводной бюджетной росписи, включая внесения изменений в неё</t>
  </si>
  <si>
    <t>Р212 МПА, устанавливающий порядок составления и ведения кассового плана</t>
  </si>
  <si>
    <t>Бальная оценка        (0;0,5или 1)</t>
  </si>
  <si>
    <t>12.12.2011 №63</t>
  </si>
  <si>
    <t>27.04.2011 №24</t>
  </si>
  <si>
    <t>22.11.2011 №191</t>
  </si>
  <si>
    <t>05.03.2012 №206</t>
  </si>
  <si>
    <t>12.11.2010 №44</t>
  </si>
  <si>
    <t>03.02.2012 №8</t>
  </si>
  <si>
    <t>15.11.2010 №45</t>
  </si>
  <si>
    <t>12.12.2011 №62</t>
  </si>
  <si>
    <t>30.12.2011 №65</t>
  </si>
  <si>
    <t>Бальная оценка     (1; 0,3; 0,6; 0)</t>
  </si>
  <si>
    <t>26.07.2010№29</t>
  </si>
  <si>
    <t>05.07.2011 №28</t>
  </si>
  <si>
    <t>28.10.2011 №177</t>
  </si>
  <si>
    <t>03.02.2012 №197</t>
  </si>
  <si>
    <t>11.11.2010 №49</t>
  </si>
  <si>
    <t>31.01.2012 №5</t>
  </si>
  <si>
    <t>08.12.2009 №57</t>
  </si>
  <si>
    <t>27.10.2010 №40</t>
  </si>
  <si>
    <t>29.12.2011 №49</t>
  </si>
  <si>
    <t>01.02.2012 №2-р</t>
  </si>
  <si>
    <t>05.08.2010 №35</t>
  </si>
  <si>
    <t>11.07.2011 №32</t>
  </si>
  <si>
    <t>03.02.2012 №180</t>
  </si>
  <si>
    <t>25.10.2010 №60</t>
  </si>
  <si>
    <t>30.12.2011 №68</t>
  </si>
  <si>
    <t>01.11.2010 №27-р</t>
  </si>
  <si>
    <t>18.01.2010 №3</t>
  </si>
  <si>
    <t>30.12.2011 №70</t>
  </si>
  <si>
    <t>16.12.2011№48</t>
  </si>
  <si>
    <t>27.06.2011 №20/1</t>
  </si>
  <si>
    <t>04.07.2011 №56/1</t>
  </si>
  <si>
    <t>12.01.2012 №5-р</t>
  </si>
  <si>
    <t>30.12.2009 №75</t>
  </si>
  <si>
    <t>15.11.2011 №43</t>
  </si>
  <si>
    <t>08.04.2011 №10</t>
  </si>
  <si>
    <t>15.02.2012 №154</t>
  </si>
  <si>
    <t>25.06.2010 №51</t>
  </si>
  <si>
    <t>10.01.2012 №2</t>
  </si>
  <si>
    <t>23.11.2007 №17</t>
  </si>
  <si>
    <t>05.10.2011 №37</t>
  </si>
  <si>
    <t>16.12.2011 №94</t>
  </si>
  <si>
    <t>02.04.2012 №11</t>
  </si>
  <si>
    <t>10.11.2011 №446</t>
  </si>
  <si>
    <t>08.12.2011 №294</t>
  </si>
  <si>
    <t>06.02.2012 №307/а</t>
  </si>
  <si>
    <t>01.11.2010 №452</t>
  </si>
  <si>
    <t>20.12.2011 №519</t>
  </si>
  <si>
    <t>24.07.2009 №8</t>
  </si>
  <si>
    <t>21.09.2011 №375</t>
  </si>
  <si>
    <t>20.12.2011 №520</t>
  </si>
  <si>
    <t>13.01.2012 №9</t>
  </si>
  <si>
    <t>09.11.2011 №163</t>
  </si>
  <si>
    <t>20.02.2012 №63</t>
  </si>
  <si>
    <t>30.03.2010 №12</t>
  </si>
  <si>
    <t>29.12.2011 №62</t>
  </si>
  <si>
    <t>20.07.2009 №13</t>
  </si>
  <si>
    <t>30.06.2011 №32</t>
  </si>
  <si>
    <t>19.12.2011 №61</t>
  </si>
  <si>
    <t>14.12.2011 №59</t>
  </si>
  <si>
    <t>02.08.2010 №37</t>
  </si>
  <si>
    <t>28.12.2011 №64</t>
  </si>
  <si>
    <t>29.06.2007 №62</t>
  </si>
  <si>
    <t>15.02.2012 №156</t>
  </si>
  <si>
    <t>15.03.2011 №11</t>
  </si>
  <si>
    <t>11.01.2012 №1</t>
  </si>
  <si>
    <t>14.12.2009 №15</t>
  </si>
  <si>
    <t>12.10.2010 №18</t>
  </si>
  <si>
    <t>02.03.2012 №12</t>
  </si>
  <si>
    <t>13.12.2011 №41</t>
  </si>
  <si>
    <t>11.01.2011 №2</t>
  </si>
  <si>
    <t>08.11.2005 №2</t>
  </si>
  <si>
    <t>17.02.2012 №3</t>
  </si>
  <si>
    <t>30.11.2010 №50</t>
  </si>
  <si>
    <t>28.07.2009 №6</t>
  </si>
  <si>
    <t>30.11.2010 №48-р</t>
  </si>
  <si>
    <t>01.02.2010 №6</t>
  </si>
  <si>
    <t>23.03.2012 №19</t>
  </si>
  <si>
    <t>26.09.2011 №14</t>
  </si>
  <si>
    <t>24.02.2012 №153</t>
  </si>
  <si>
    <t>01.11.2010 №28</t>
  </si>
  <si>
    <t>28.12.2011 №96-р</t>
  </si>
  <si>
    <t>27.08.2009 №8</t>
  </si>
  <si>
    <t>29.12.2011 №24</t>
  </si>
  <si>
    <t>19.12.2011 №21</t>
  </si>
  <si>
    <t>24.03.2012 №14-р</t>
  </si>
  <si>
    <t>22,9 тыс. руб</t>
  </si>
  <si>
    <r>
      <t xml:space="preserve">Р 2 "Соблюдение требований статьи 92.1 Бюджетного кодекса Российской Федерации по предельному объему дефицита бюджета поселения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</si>
  <si>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Р3 Соблюдение требований статьи 107 Бюджетного кодекса Российской Федерации по предельному объему муниципального долга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</si>
  <si>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Р4 Соблюдение верхнего предела муниципального долга, установленного решением о бюджете на соответствующий финансовый год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</si>
  <si>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</si>
  <si>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за отчетный период</t>
    </r>
  </si>
  <si>
    <r>
      <t xml:space="preserve">Р8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</si>
  <si>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Р9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</si>
  <si>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Р10 Количество внесенных изменений  в решение о бюджете                                                                 </t>
    </r>
    <r>
      <rPr>
        <b/>
        <sz val="10"/>
        <rFont val="Times New Roman"/>
        <family val="1"/>
        <charset val="204"/>
      </rPr>
      <t>за год</t>
    </r>
  </si>
  <si>
    <r>
      <t xml:space="preserve">Р11 Отсутствие просроченной задолженности по исполнению долговых обязательств                                               </t>
    </r>
    <r>
      <rPr>
        <b/>
        <sz val="12"/>
        <rFont val="Times New Roman"/>
        <family val="1"/>
        <charset val="204"/>
      </rPr>
      <t>за отчетный период</t>
    </r>
  </si>
  <si>
    <r>
      <t xml:space="preserve">Р12 Удельный вес расходов бюджета, формируемых в рамках программ, в общем объеме расходов бюджета поселения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</si>
  <si>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Р13 Отношение показателей уточненного плана по неналоговым доходам поселения   к показателям первоначального плана  по неналоговым доходам поселения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</si>
  <si>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Р14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rFont val="Times New Roman"/>
        <family val="1"/>
        <charset val="204"/>
      </rPr>
      <t>за отчетный период</t>
    </r>
  </si>
  <si>
    <r>
      <t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з</t>
    </r>
    <r>
      <rPr>
        <b/>
        <sz val="8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</si>
  <si>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r>
      <t xml:space="preserve">Р17 Наличие просроченной кредиторской задолженности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</si>
  <si>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</si>
  <si>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Р19 Динамика долговой нагрузки бюджета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</si>
  <si>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Р20 Наличие фактов использования средств не по целевому назначению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</si>
  <si>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t>Р21 Наличие фактов неэффективного использования денежных и материальных ресурсов                                                                      за отчетный период</t>
  </si>
  <si>
    <t>12/12/2011/ #42</t>
  </si>
  <si>
    <t>19.08.2009 №22</t>
  </si>
  <si>
    <t>28.08.2009 №11</t>
  </si>
  <si>
    <t>01.02.2012 №13</t>
  </si>
  <si>
    <t>09.11.2005 №2</t>
  </si>
  <si>
    <t>Бальная оценка       (0, -1)</t>
  </si>
  <si>
    <t>Бальная оценка                   (5; 3; 2; -1)</t>
  </si>
  <si>
    <t>А4.i – исполнение по расходам поселения в IV квартале текущего финансового года без учета расходов, произведенных за счет целевых средств, поступивших из бюджета района</t>
  </si>
  <si>
    <t>А1.i – исполнение по расходам поселения в I квартале текущего финансового года без учета расходов, произведенных за счет целевых средств, постуривших из бюджета района</t>
  </si>
  <si>
    <t>А2.i – исполнение по расходам поселения в II квартале текущего финансового года без учета расходов, произведенных за счет целевых средств, поступивших из бюджета района</t>
  </si>
  <si>
    <t>А3.i – исполнение по расходам поселения в III квартале текущего финансового года без учета расходов, произведенных за счет целевых средств, поступивших из бюджета района</t>
  </si>
  <si>
    <t>Бальная оценка        (0,5;0)</t>
  </si>
  <si>
    <t>Аi – наличие МПА, устанавливливающего порядок применение целевых статей и видов расхода бюджета</t>
  </si>
  <si>
    <t>Бальная оценка        (1; -1)</t>
  </si>
  <si>
    <t>21.05.2012 №45</t>
  </si>
  <si>
    <t>07.11.2005 №2</t>
  </si>
  <si>
    <t>17.06.2011 №265</t>
  </si>
  <si>
    <t>04.03.2013 №18</t>
  </si>
  <si>
    <t>06.03.2013 №8</t>
  </si>
  <si>
    <t>28.12.2012 №107</t>
  </si>
  <si>
    <t>03.03.2010 №76</t>
  </si>
  <si>
    <t>03.04.2013 №26</t>
  </si>
  <si>
    <t>Аi – наличие МПА, устанавливающего порядок разработки, реализации и оценки эффективности реализации муниципальных программ</t>
  </si>
  <si>
    <t>11.02.2014 №7-р</t>
  </si>
  <si>
    <t>21.11.2013 №556</t>
  </si>
  <si>
    <t>05.11.2013 №89</t>
  </si>
  <si>
    <t>30.12.2013 №79</t>
  </si>
  <si>
    <t>10.12.2012 №42-р</t>
  </si>
  <si>
    <t xml:space="preserve">Р4 Соблюдение верхнего предела муниципального долга, установленного решением о бюджете на соответствующий финансовый год                        </t>
  </si>
  <si>
    <t>Аi- фактический объем муниципального долга i-го  поселения на конец отчетного года</t>
  </si>
  <si>
    <t xml:space="preserve">Р5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</t>
  </si>
  <si>
    <t xml:space="preserve">Р3 Соблюдение требований статьи 107 Бюджетного кодекса Российской Федерации по предельному объему муниципального долга </t>
  </si>
  <si>
    <t xml:space="preserve">Р 2 "Соблюдение требований статьи 92.1 Бюджетного кодекса Российской Федерации по предельному объему дефицита бюджета поселения </t>
  </si>
  <si>
    <t>Аi- фактический объем расходов на обслуживание муниципального долга i-го поселения на конец отчетного периода</t>
  </si>
  <si>
    <t>Б i – фактический объем расходов бюджета i-го поселения на конец отчетного периода</t>
  </si>
  <si>
    <t>Bi – фактический объем расходов, осуществляемый за счет субвенций, предоставляемых из бюджетов другого уровня, на  конец отчетного периода</t>
  </si>
  <si>
    <r>
      <t xml:space="preserve">Р6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</t>
    </r>
  </si>
  <si>
    <r>
      <t xml:space="preserve">Р7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</si>
  <si>
    <t>Аi - уточненный план расходов на содержание органов местного самоуправления i-го поселения на конец отчетного периода</t>
  </si>
  <si>
    <t xml:space="preserve">Б i – утвержденный Правительством области норматив формирования расходов на содержание органов местного самоуправления i-го поселения </t>
  </si>
  <si>
    <t xml:space="preserve">Р8 Количество изменений, внесенных в решение о бюджете </t>
  </si>
  <si>
    <t xml:space="preserve">Аi - количество изменений, внесенных в i отчетном периоде в бюджет  i-го поселения в в соответствии с решением о бюджете на соответствующий финансовый год </t>
  </si>
  <si>
    <t>Bi - просроченная задолженность по кредитам, полученным i-ым поселением от кредитных организаций, на конец отчетного периода</t>
  </si>
  <si>
    <t>Р10 Своевременность предоставления бюджетной отчётности по перечню форм, входящих в состав месячной, квартальной и годовой отчётности</t>
  </si>
  <si>
    <t>Аi – наличие фактов нарушения сроков представления бюджетной отчётности i-ым поселением</t>
  </si>
  <si>
    <t>Р11 Удельный вес расходов бюджета, формируемых в рамках муниципальных программ, в общем объеме расходов бюджета поселения</t>
  </si>
  <si>
    <t>Аi – исполнение бюджета i-го поселения по расходам, формируемым в рамках муниципальных программ на конец отчетного периода</t>
  </si>
  <si>
    <t xml:space="preserve">Бi – исполнение бюджета по расходам на конец отчетного периода, </t>
  </si>
  <si>
    <t xml:space="preserve">Р12 Отношение фактического поступления по неналоговым
доходам поселения к уточненному плану поступления по неналоговым доходам поселения за год                                              
</t>
  </si>
  <si>
    <t>Аi – фактические поступления по    неналоговым доходам в i-ом поселении</t>
  </si>
  <si>
    <t>Бi – уточненный план по неналоговым доходам в i-ом поселении за год</t>
  </si>
  <si>
    <t xml:space="preserve">Р13 Отклонение расходов бюджета в IV квартале от среднего объема расходов за I - III кварталы без учета расходов, произведенных за счет целевых средств, поступивших из бюджета района </t>
  </si>
  <si>
    <t xml:space="preserve">Р14 Наличие просроченной кредиторской задолженности                         </t>
  </si>
  <si>
    <t>Р15 Своевременность и полнота использования межбюджетных трансфертов, предоставляемых из бюджета муниципального района бюджетам поселений в отчетном году</t>
  </si>
  <si>
    <t>A i- своевременное и полное использование межбюджетных трансфертов i-ым поселением, предоставляемых из бюджета муниципального района бюджетам поселений</t>
  </si>
  <si>
    <t>Бальная оценка                    -01, если установлен  несвоевременного и 
 неполного использования межбюджетных трансфертов</t>
  </si>
  <si>
    <t>Р16 Своевременность возврата в бюджет Белохолуницкого муниципального района остатков целевых средств, полученных и неиспользованных поселением, в отчетном году</t>
  </si>
  <si>
    <t>A i -  возврат в установленный срок в областной бюджет остатков целевых средств, полученных и не использованных i-м поселением в отчетном году</t>
  </si>
  <si>
    <t xml:space="preserve">Бальная оценка                           -1, если срок возврата  не соблюден
</t>
  </si>
  <si>
    <t xml:space="preserve">Р17 Динамика долговой нагрузки бюджета                                                                                                          </t>
  </si>
  <si>
    <t xml:space="preserve">Р18 Наличие фактов нецелевого использования бюджетных средств и других нарушений бюджетного законодательства, имеющих признаки административных правонарушений                                                 </t>
  </si>
  <si>
    <t>Аi – наличие  фактов нарушений в i-ом поселении</t>
  </si>
  <si>
    <t xml:space="preserve">Р19 Наличие фактов неэффективного использования денежных средств и нефинансовых активов и иных нарушений бюджетного законодательства </t>
  </si>
  <si>
    <t>А i  - наличие  фактов нарушений в i-ом поселении</t>
  </si>
  <si>
    <t xml:space="preserve">Р20 Устранение финансовых нарушений  </t>
  </si>
  <si>
    <t>А i - устранение финансовых нарушений в % в i-ом  поселении</t>
  </si>
  <si>
    <t>Р21 Составление проекта бюджета на очередной финансовый год и плановый период</t>
  </si>
  <si>
    <t xml:space="preserve">А i - принятие в текущем году проекта бюджета на три года i-ым поселением
</t>
  </si>
  <si>
    <t>Бальная оценка               ( 1)</t>
  </si>
  <si>
    <t>ПД i – количество платежных документов, возращенных отделом казначейского исполнения бюджета управления финансов по бюджету i-ого поселения по расходам</t>
  </si>
  <si>
    <t xml:space="preserve">ПД i – общее количество платежных документов, по которым произведено санкционировании оплаты денежных обязательств отделом казначейского  исполнения бюджета управления финансов по бюджету в i-ого поселения </t>
  </si>
  <si>
    <t>Р23 Размещение в средствах массовой информации проекта бюджета поселения, решения об утверждении бюджета поселения, годового отчета о его исполнении, ежеквартальных сведений о  ходе исполнения бюджета поселения и о численности муниципальных служащих органов местного   самоуправления, работников муниципальных учреждений с указанием фактических затрат на их денежное содержание</t>
  </si>
  <si>
    <t>Пi –размещение в средствах массовой информации i-ого поселения  проекта местного бюджета (+1)</t>
  </si>
  <si>
    <t>Бi – размещение в средствах массовой информации i-ого поселения решения об утверждении местного бюджета  на отчетный финансовый год (+1)</t>
  </si>
  <si>
    <t>Оi – размещение в средствах массовой информации i-ого поселения годового отчета об исполнении местного бюджета (+1)</t>
  </si>
  <si>
    <t>Сi – размещение в средствах массовой информации i-ого поселения ежеквартальных сведений о ходе исполнения местного  бюджета   (+1)</t>
  </si>
  <si>
    <t>Чi – размещение в средствах массовой информации i-ого поселения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(+1)</t>
  </si>
  <si>
    <t>Р 25 Проведение оценки  эффективности реализации  муниципальных программ за отчетный год и размещение ее результатов в официальных средствах массовой информации  поселения</t>
  </si>
  <si>
    <t>Аi – размещение информации в официальных средствах массовой информации i-ого поселения по оценке эффективности реализации муниципальных программ за отчетный год</t>
  </si>
  <si>
    <t xml:space="preserve">Р21 МПА, устанавливающий порядок разработки, реализации и оценки эффективности реализации муниципальных программ </t>
  </si>
  <si>
    <t xml:space="preserve">Р22 МПА, содержащий порядок  проведения публичных слушаний по проекту бюджета </t>
  </si>
  <si>
    <t>Р23 МПА о проведении публичных слушаний по отчету об исполнении бюджета за отчетный год</t>
  </si>
  <si>
    <t>Р24 МПА, устанавливающий порядок и сроки составления проекта бюджета поселения</t>
  </si>
  <si>
    <t>Р25 МПА, устанавливающий порядок составления бюджетной отчётности</t>
  </si>
  <si>
    <t>Р26 МПА, устанавливающий порядок составления, утверждения и ведения бюджетных смет</t>
  </si>
  <si>
    <t>Р27 МПА, устанавливающий методику планирования бюджетных ассигновавний</t>
  </si>
  <si>
    <t>Р28 МПА, устанавливающий порядок применения целевых статей и видов расходов бюджета</t>
  </si>
  <si>
    <t>Р29 МПА, устанавливающий порядок составления и ведения кассового плана</t>
  </si>
  <si>
    <t>Аi- фактический размер дефицита бюджета i-го поселения на конец отчетного периода</t>
  </si>
  <si>
    <t xml:space="preserve">Р9 Наличие просроченной задолженности по исполнению долговых обязательств </t>
  </si>
  <si>
    <t>Бальная оценка                если &gt;0,                   то =  -1</t>
  </si>
  <si>
    <t>Бальная оценка            (1 или 0)</t>
  </si>
  <si>
    <t>27.10.2014 № 58</t>
  </si>
  <si>
    <t>21.08.2014 № 55</t>
  </si>
  <si>
    <t>05.12.2013 №65</t>
  </si>
  <si>
    <t>25.12.2013 № 75</t>
  </si>
  <si>
    <t>28.05.2014 № 31</t>
  </si>
  <si>
    <t>12.09 2014 № 51</t>
  </si>
  <si>
    <t>11.09.2014 № 50</t>
  </si>
  <si>
    <t>16.12.2013 № 72</t>
  </si>
  <si>
    <t>26.03.2012 №19</t>
  </si>
  <si>
    <t>17.12.2014 №30-р</t>
  </si>
  <si>
    <t>20.11.2015 № 497</t>
  </si>
  <si>
    <t>11.11.2016 № 89</t>
  </si>
  <si>
    <t>20.05.2017 №22</t>
  </si>
  <si>
    <t>16.02.2016 № 4</t>
  </si>
  <si>
    <t>01.11.2017 № 48</t>
  </si>
  <si>
    <t>01.11.2017 № 26-р</t>
  </si>
  <si>
    <t>01.11.2017 № 68</t>
  </si>
  <si>
    <t>08.11.2005 № 2</t>
  </si>
  <si>
    <t>01.11.2017 № 64</t>
  </si>
  <si>
    <t>15.11.2017 № 14</t>
  </si>
  <si>
    <t>14.11.2017 №74</t>
  </si>
  <si>
    <t>01.03.2017 № 13</t>
  </si>
  <si>
    <t>09.11.2015 № 32</t>
  </si>
  <si>
    <t>17.06.2011 № 265</t>
  </si>
  <si>
    <t>≤1</t>
  </si>
  <si>
    <t>Мониторинг оценки  качества организации и осуществления бюджетного процесса по итогам исполнения бюджетов поселений за 1 полугодие 2019 года</t>
  </si>
  <si>
    <t>09.01.2019 № 1</t>
  </si>
  <si>
    <t>12.10.2018 № 62</t>
  </si>
  <si>
    <t>01.11.2018 № 67</t>
  </si>
  <si>
    <t>07.06.2019 № 8</t>
  </si>
  <si>
    <t>19.03.2019 № 89</t>
  </si>
  <si>
    <t>05.06.2019 № 12</t>
  </si>
  <si>
    <t>15.01.2019 № 1</t>
  </si>
  <si>
    <t>17.12.2018 № 90</t>
  </si>
  <si>
    <t>05.02.2019 № 28</t>
  </si>
  <si>
    <t>07.06.2019 № 27</t>
  </si>
  <si>
    <t>16.11.2018 № 55</t>
  </si>
  <si>
    <t>04.03.2019 № 15</t>
  </si>
  <si>
    <t>05.02.2019 № 82</t>
  </si>
  <si>
    <t>13.06.2019 № 30</t>
  </si>
  <si>
    <t>15.11.2018 № 91</t>
  </si>
  <si>
    <t>25.02.2019 № 75</t>
  </si>
  <si>
    <t>10.01.2019 № 9</t>
  </si>
  <si>
    <t>20.12.2018 № 88</t>
  </si>
  <si>
    <t>28.11.2018 № 70</t>
  </si>
  <si>
    <t>22.03.2019 № 89</t>
  </si>
  <si>
    <t>11.01.2019 № 1</t>
  </si>
  <si>
    <t>23.10.2017 № 82</t>
  </si>
  <si>
    <t>15.11.2018 № 105</t>
  </si>
  <si>
    <t>25.03.2019 № 87</t>
  </si>
  <si>
    <t>18.01.2019 № 1</t>
  </si>
  <si>
    <t>19.11.2018 № 75</t>
  </si>
  <si>
    <t>29.05.2019 № 89</t>
  </si>
  <si>
    <t>06.05.2019 № 54</t>
  </si>
  <si>
    <t>18.12.2018 № 117/1</t>
  </si>
  <si>
    <t>21.03.2019 № 71</t>
  </si>
  <si>
    <t>14.12.2018 № 88</t>
  </si>
  <si>
    <t>12.03.2019 № 75</t>
  </si>
  <si>
    <t>04.06.2019 № 104</t>
  </si>
  <si>
    <t>31.05.2019 № 192</t>
  </si>
  <si>
    <t>25.12.2018 № 731</t>
  </si>
  <si>
    <t>28.12.2018 № 738</t>
  </si>
  <si>
    <t>29.12.2018 № 94</t>
  </si>
  <si>
    <t>26.06.2019 № 50</t>
  </si>
  <si>
    <t>03.04.2019 № 76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</si>
</sst>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0.0000"/>
    <numFmt numFmtId="167" formatCode="0.000"/>
    <numFmt numFmtId="168" formatCode="#,##0.000"/>
  </numFmts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2" fontId="2" fillId="0" borderId="2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/>
    <xf numFmtId="164" fontId="1" fillId="0" borderId="0" xfId="0" applyNumberFormat="1" applyFont="1" applyFill="1"/>
    <xf numFmtId="166" fontId="1" fillId="0" borderId="0" xfId="0" applyNumberFormat="1" applyFont="1" applyFill="1"/>
    <xf numFmtId="167" fontId="2" fillId="0" borderId="1" xfId="0" applyNumberFormat="1" applyFont="1" applyFill="1" applyBorder="1" applyAlignment="1">
      <alignment horizontal="center" vertical="top" wrapText="1"/>
    </xf>
    <xf numFmtId="167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1" fontId="1" fillId="0" borderId="0" xfId="0" applyNumberFormat="1" applyFont="1" applyFill="1"/>
    <xf numFmtId="1" fontId="2" fillId="0" borderId="2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0" fillId="0" borderId="0" xfId="0" applyFont="1" applyFill="1"/>
    <xf numFmtId="2" fontId="0" fillId="0" borderId="0" xfId="0" applyNumberFormat="1" applyFont="1" applyFill="1"/>
    <xf numFmtId="167" fontId="0" fillId="0" borderId="0" xfId="0" applyNumberFormat="1" applyFont="1" applyFill="1"/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/>
    <xf numFmtId="166" fontId="0" fillId="0" borderId="0" xfId="0" applyNumberFormat="1" applyFont="1" applyFill="1"/>
    <xf numFmtId="1" fontId="0" fillId="0" borderId="0" xfId="0" applyNumberFormat="1" applyFont="1" applyFill="1"/>
    <xf numFmtId="0" fontId="9" fillId="0" borderId="3" xfId="0" applyFont="1" applyFill="1" applyBorder="1" applyAlignment="1">
      <alignment horizontal="justify"/>
    </xf>
    <xf numFmtId="14" fontId="9" fillId="0" borderId="3" xfId="0" applyNumberFormat="1" applyFont="1" applyFill="1" applyBorder="1" applyAlignment="1">
      <alignment horizontal="justify"/>
    </xf>
    <xf numFmtId="164" fontId="0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4" fontId="0" fillId="7" borderId="3" xfId="0" applyNumberFormat="1" applyFont="1" applyFill="1" applyBorder="1" applyAlignment="1">
      <alignment horizontal="justify"/>
    </xf>
    <xf numFmtId="0" fontId="0" fillId="8" borderId="3" xfId="0" applyFont="1" applyFill="1" applyBorder="1"/>
    <xf numFmtId="164" fontId="0" fillId="0" borderId="0" xfId="0" applyNumberFormat="1" applyFont="1" applyFill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14" fontId="0" fillId="5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 wrapText="1"/>
    </xf>
    <xf numFmtId="14" fontId="1" fillId="0" borderId="3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0" fontId="9" fillId="0" borderId="0" xfId="0" applyFont="1" applyFill="1" applyBorder="1" applyAlignment="1">
      <alignment horizontal="justify"/>
    </xf>
    <xf numFmtId="0" fontId="9" fillId="9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8" xfId="0" applyFont="1" applyBorder="1" applyAlignment="1"/>
    <xf numFmtId="0" fontId="1" fillId="0" borderId="0" xfId="0" applyFon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0" fillId="10" borderId="0" xfId="0" applyFont="1" applyFill="1"/>
    <xf numFmtId="167" fontId="1" fillId="11" borderId="3" xfId="0" applyNumberFormat="1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0" fillId="13" borderId="3" xfId="0" applyFont="1" applyFill="1" applyBorder="1"/>
    <xf numFmtId="168" fontId="1" fillId="4" borderId="3" xfId="0" applyNumberFormat="1" applyFont="1" applyFill="1" applyBorder="1" applyAlignment="1">
      <alignment horizontal="center"/>
    </xf>
    <xf numFmtId="164" fontId="1" fillId="10" borderId="3" xfId="0" applyNumberFormat="1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1" fontId="1" fillId="14" borderId="4" xfId="0" applyNumberFormat="1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>
      <alignment horizontal="center"/>
    </xf>
    <xf numFmtId="164" fontId="0" fillId="10" borderId="3" xfId="0" applyNumberFormat="1" applyFont="1" applyFill="1" applyBorder="1" applyAlignment="1">
      <alignment horizontal="right"/>
    </xf>
    <xf numFmtId="10" fontId="0" fillId="0" borderId="3" xfId="0" applyNumberFormat="1" applyFont="1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9" fillId="10" borderId="3" xfId="0" applyFont="1" applyFill="1" applyBorder="1" applyAlignment="1">
      <alignment horizontal="justify"/>
    </xf>
    <xf numFmtId="14" fontId="0" fillId="10" borderId="3" xfId="0" applyNumberFormat="1" applyFill="1" applyBorder="1" applyAlignment="1">
      <alignment horizontal="center"/>
    </xf>
    <xf numFmtId="0" fontId="0" fillId="5" borderId="3" xfId="0" applyNumberFormat="1" applyFill="1" applyBorder="1" applyAlignment="1">
      <alignment horizontal="center"/>
    </xf>
    <xf numFmtId="14" fontId="0" fillId="5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5" fillId="8" borderId="3" xfId="0" applyFont="1" applyFill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8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D12" sqref="DD12"/>
    </sheetView>
  </sheetViews>
  <sheetFormatPr defaultRowHeight="12.75"/>
  <cols>
    <col min="1" max="1" width="20.28515625" style="32" customWidth="1"/>
    <col min="2" max="2" width="13.42578125" style="32" customWidth="1"/>
    <col min="3" max="3" width="13.28515625" style="32" customWidth="1"/>
    <col min="4" max="4" width="8.28515625" style="32" customWidth="1"/>
    <col min="5" max="5" width="12.7109375" style="32" customWidth="1"/>
    <col min="6" max="6" width="13.140625" style="32" customWidth="1"/>
    <col min="7" max="7" width="13.7109375" style="32" customWidth="1"/>
    <col min="8" max="8" width="12.5703125" style="33" customWidth="1"/>
    <col min="9" max="9" width="10.5703125" style="34" customWidth="1"/>
    <col min="10" max="10" width="10.5703125" style="33" customWidth="1"/>
    <col min="11" max="11" width="8.42578125" style="35" customWidth="1"/>
    <col min="12" max="12" width="10.140625" style="32" customWidth="1"/>
    <col min="13" max="13" width="12.5703125" style="32" customWidth="1"/>
    <col min="14" max="14" width="12.42578125" style="34" customWidth="1"/>
    <col min="15" max="15" width="12.42578125" style="35" customWidth="1"/>
    <col min="16" max="16" width="10.140625" style="36" customWidth="1"/>
    <col min="17" max="18" width="10.140625" style="35" customWidth="1"/>
    <col min="19" max="19" width="11.28515625" style="32" customWidth="1"/>
    <col min="20" max="20" width="12.42578125" style="32" customWidth="1"/>
    <col min="21" max="21" width="10.7109375" style="34" customWidth="1"/>
    <col min="22" max="22" width="9.5703125" style="33" customWidth="1"/>
    <col min="23" max="23" width="7.85546875" style="35" customWidth="1"/>
    <col min="24" max="24" width="12.140625" style="32" customWidth="1"/>
    <col min="25" max="25" width="12.5703125" style="32" customWidth="1"/>
    <col min="26" max="26" width="15.85546875" style="32" customWidth="1"/>
    <col min="27" max="27" width="9" style="34" customWidth="1"/>
    <col min="28" max="28" width="9.5703125" style="32" customWidth="1"/>
    <col min="29" max="29" width="8.7109375" style="34" customWidth="1"/>
    <col min="30" max="30" width="10.7109375" style="32" customWidth="1"/>
    <col min="31" max="31" width="12.42578125" style="37" customWidth="1"/>
    <col min="32" max="32" width="10" style="32" customWidth="1"/>
    <col min="33" max="33" width="10.140625" style="34" customWidth="1"/>
    <col min="34" max="34" width="10.140625" style="38" customWidth="1"/>
    <col min="35" max="35" width="9.42578125" style="35" customWidth="1"/>
    <col min="36" max="36" width="12" style="32" customWidth="1"/>
    <col min="37" max="37" width="15.140625" style="32" customWidth="1"/>
    <col min="38" max="38" width="9.140625" style="34"/>
    <col min="39" max="40" width="9.140625" style="32"/>
    <col min="41" max="41" width="14.5703125" style="39" customWidth="1"/>
    <col min="42" max="42" width="10.5703125" style="32" customWidth="1"/>
    <col min="43" max="43" width="8.5703125" style="32" customWidth="1"/>
    <col min="44" max="44" width="13.42578125" style="32" customWidth="1"/>
    <col min="45" max="45" width="13" style="32" customWidth="1"/>
    <col min="46" max="46" width="11.140625" style="32" customWidth="1"/>
    <col min="47" max="47" width="12.140625" style="32" customWidth="1"/>
    <col min="48" max="49" width="9.140625" style="32"/>
    <col min="50" max="52" width="9.140625" style="35"/>
    <col min="53" max="53" width="15" style="32" customWidth="1"/>
    <col min="54" max="54" width="17.5703125" style="32" customWidth="1"/>
    <col min="55" max="55" width="9.5703125" style="34" customWidth="1"/>
    <col min="56" max="56" width="9.42578125" style="32" customWidth="1"/>
    <col min="57" max="58" width="13.140625" style="32" customWidth="1"/>
    <col min="59" max="59" width="10.28515625" style="34" customWidth="1"/>
    <col min="60" max="60" width="9.140625" style="35" customWidth="1"/>
    <col min="61" max="61" width="17.5703125" style="32" hidden="1" customWidth="1"/>
    <col min="62" max="62" width="19" style="32" hidden="1" customWidth="1"/>
    <col min="63" max="63" width="20.28515625" style="34" hidden="1" customWidth="1"/>
    <col min="64" max="64" width="18.42578125" style="35" hidden="1" customWidth="1"/>
    <col min="65" max="65" width="14.42578125" style="35" hidden="1" customWidth="1"/>
    <col min="66" max="66" width="7.7109375" style="35" hidden="1" customWidth="1"/>
    <col min="67" max="67" width="14.85546875" style="35" customWidth="1"/>
    <col min="68" max="69" width="15" style="35" customWidth="1"/>
    <col min="70" max="70" width="14.5703125" style="35" customWidth="1"/>
    <col min="71" max="71" width="11.7109375" style="35" customWidth="1"/>
    <col min="72" max="72" width="9.140625" style="35" customWidth="1"/>
    <col min="73" max="73" width="16.7109375" style="32" customWidth="1"/>
    <col min="74" max="74" width="9.85546875" style="32" customWidth="1"/>
    <col min="75" max="75" width="12" style="32" hidden="1" customWidth="1"/>
    <col min="76" max="76" width="11.85546875" style="32" hidden="1" customWidth="1"/>
    <col min="77" max="77" width="11.140625" style="32" hidden="1" customWidth="1"/>
    <col min="78" max="79" width="14.28515625" style="35" hidden="1" customWidth="1"/>
    <col min="80" max="80" width="13.42578125" style="35" hidden="1" customWidth="1"/>
    <col min="81" max="81" width="14.42578125" style="35" customWidth="1"/>
    <col min="82" max="82" width="9.7109375" style="35" customWidth="1"/>
    <col min="83" max="83" width="10.140625" style="35" customWidth="1"/>
    <col min="84" max="84" width="10.42578125" style="35" customWidth="1"/>
    <col min="85" max="85" width="13.5703125" style="32" customWidth="1"/>
    <col min="86" max="86" width="12.5703125" style="37" customWidth="1"/>
    <col min="87" max="87" width="11.85546875" style="37" customWidth="1"/>
    <col min="88" max="88" width="11.5703125" style="37" customWidth="1"/>
    <col min="89" max="89" width="14.42578125" style="34" customWidth="1"/>
    <col min="90" max="90" width="10" style="32" customWidth="1"/>
    <col min="91" max="91" width="12.42578125" style="39" customWidth="1"/>
    <col min="92" max="92" width="9.5703125" style="32" customWidth="1"/>
    <col min="93" max="93" width="17.140625" style="32" customWidth="1"/>
    <col min="94" max="94" width="9.42578125" style="32" customWidth="1"/>
    <col min="95" max="95" width="14.85546875" style="32" customWidth="1"/>
    <col min="96" max="96" width="10" style="32" customWidth="1"/>
    <col min="97" max="97" width="16.7109375" style="32" customWidth="1"/>
    <col min="98" max="98" width="10" style="32" customWidth="1"/>
    <col min="99" max="100" width="14.85546875" style="32" customWidth="1"/>
    <col min="101" max="101" width="9.7109375" style="32" customWidth="1"/>
    <col min="102" max="102" width="10.140625" style="32" customWidth="1"/>
    <col min="103" max="103" width="11.7109375" style="32" customWidth="1"/>
    <col min="104" max="106" width="9.140625" style="32"/>
    <col min="107" max="107" width="14.42578125" style="32" customWidth="1"/>
    <col min="108" max="108" width="11.7109375" style="32" customWidth="1"/>
    <col min="109" max="109" width="9.140625" style="32" customWidth="1"/>
    <col min="110" max="112" width="11.7109375" style="32" customWidth="1"/>
    <col min="113" max="113" width="9.85546875" style="32" customWidth="1"/>
    <col min="114" max="114" width="14.5703125" style="32" customWidth="1"/>
    <col min="115" max="115" width="10.140625" style="32" customWidth="1"/>
    <col min="116" max="116" width="9.7109375" style="32" customWidth="1"/>
    <col min="117" max="117" width="18.5703125" style="32" customWidth="1"/>
    <col min="118" max="118" width="10.28515625" style="32" customWidth="1"/>
    <col min="119" max="119" width="17.85546875" style="32" customWidth="1"/>
    <col min="120" max="120" width="9.85546875" style="32" customWidth="1"/>
    <col min="121" max="121" width="18.28515625" style="32" customWidth="1"/>
    <col min="122" max="122" width="9.85546875" style="32" customWidth="1"/>
    <col min="123" max="123" width="17" style="32" customWidth="1"/>
    <col min="124" max="124" width="9.85546875" style="32" customWidth="1"/>
    <col min="125" max="125" width="16.7109375" style="32" customWidth="1"/>
    <col min="126" max="126" width="10.7109375" style="32" customWidth="1"/>
    <col min="127" max="127" width="17.140625" style="32" customWidth="1"/>
    <col min="128" max="128" width="10.5703125" style="32" customWidth="1"/>
    <col min="129" max="129" width="18" style="32" customWidth="1"/>
    <col min="130" max="130" width="10.140625" style="32" customWidth="1"/>
    <col min="131" max="131" width="17.7109375" style="32" customWidth="1"/>
    <col min="132" max="132" width="9.42578125" style="32" customWidth="1"/>
    <col min="133" max="133" width="17.7109375" style="32" customWidth="1"/>
    <col min="134" max="134" width="9.5703125" style="32" customWidth="1"/>
    <col min="135" max="135" width="9.7109375" style="32" customWidth="1"/>
    <col min="136" max="136" width="18" style="32" customWidth="1"/>
    <col min="137" max="16384" width="9.140625" style="32"/>
  </cols>
  <sheetData>
    <row r="1" spans="1:149" ht="10.5" customHeight="1"/>
    <row r="2" spans="1:149" s="4" customFormat="1" ht="49.5" customHeight="1">
      <c r="B2" s="106" t="s">
        <v>377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L2" s="9"/>
      <c r="AO2" s="18"/>
      <c r="AX2" s="8"/>
      <c r="AY2" s="8"/>
      <c r="AZ2" s="8"/>
      <c r="BC2" s="9"/>
      <c r="BG2" s="9"/>
      <c r="BH2" s="8"/>
      <c r="BK2" s="9"/>
      <c r="BL2" s="8"/>
      <c r="BM2" s="8"/>
      <c r="BN2" s="8"/>
      <c r="BO2" s="8"/>
      <c r="BP2" s="8"/>
      <c r="BQ2" s="8"/>
      <c r="BR2" s="8"/>
      <c r="BS2" s="8"/>
      <c r="BT2" s="8"/>
      <c r="BZ2" s="8"/>
      <c r="CA2" s="8"/>
      <c r="CB2" s="8"/>
      <c r="CC2" s="8"/>
      <c r="CD2" s="8"/>
      <c r="CE2" s="8"/>
      <c r="CF2" s="8"/>
      <c r="CH2" s="10"/>
      <c r="CI2" s="10"/>
      <c r="CJ2" s="10"/>
      <c r="CK2" s="9"/>
      <c r="CM2" s="18"/>
    </row>
    <row r="3" spans="1:149" s="14" customFormat="1" ht="83.25" customHeight="1">
      <c r="A3" s="100" t="s">
        <v>0</v>
      </c>
      <c r="B3" s="103" t="s">
        <v>131</v>
      </c>
      <c r="C3" s="104"/>
      <c r="D3" s="105"/>
      <c r="E3" s="102" t="s">
        <v>292</v>
      </c>
      <c r="F3" s="102"/>
      <c r="G3" s="102"/>
      <c r="H3" s="102"/>
      <c r="I3" s="102"/>
      <c r="J3" s="102"/>
      <c r="K3" s="102"/>
      <c r="L3" s="102" t="s">
        <v>291</v>
      </c>
      <c r="M3" s="102"/>
      <c r="N3" s="102"/>
      <c r="O3" s="102"/>
      <c r="P3" s="102"/>
      <c r="Q3" s="102"/>
      <c r="R3" s="102"/>
      <c r="S3" s="102" t="s">
        <v>288</v>
      </c>
      <c r="T3" s="102"/>
      <c r="U3" s="102"/>
      <c r="V3" s="102"/>
      <c r="W3" s="102"/>
      <c r="X3" s="102" t="s">
        <v>290</v>
      </c>
      <c r="Y3" s="102"/>
      <c r="Z3" s="102"/>
      <c r="AA3" s="102"/>
      <c r="AB3" s="102"/>
      <c r="AC3" s="102"/>
      <c r="AD3" s="102" t="s">
        <v>296</v>
      </c>
      <c r="AE3" s="102"/>
      <c r="AF3" s="102"/>
      <c r="AG3" s="102"/>
      <c r="AH3" s="102"/>
      <c r="AI3" s="102"/>
      <c r="AJ3" s="103" t="s">
        <v>297</v>
      </c>
      <c r="AK3" s="104"/>
      <c r="AL3" s="104"/>
      <c r="AM3" s="104"/>
      <c r="AN3" s="105"/>
      <c r="AO3" s="102" t="s">
        <v>300</v>
      </c>
      <c r="AP3" s="102"/>
      <c r="AQ3" s="102"/>
      <c r="AR3" s="103" t="s">
        <v>349</v>
      </c>
      <c r="AS3" s="104"/>
      <c r="AT3" s="104"/>
      <c r="AU3" s="104"/>
      <c r="AV3" s="104"/>
      <c r="AW3" s="104"/>
      <c r="AX3" s="105"/>
      <c r="AY3" s="103" t="s">
        <v>303</v>
      </c>
      <c r="AZ3" s="104"/>
      <c r="BA3" s="103" t="s">
        <v>305</v>
      </c>
      <c r="BB3" s="104"/>
      <c r="BC3" s="104"/>
      <c r="BD3" s="105"/>
      <c r="BE3" s="102" t="s">
        <v>308</v>
      </c>
      <c r="BF3" s="102"/>
      <c r="BG3" s="102"/>
      <c r="BH3" s="102"/>
      <c r="BI3" s="102" t="s">
        <v>254</v>
      </c>
      <c r="BJ3" s="102"/>
      <c r="BK3" s="102"/>
      <c r="BL3" s="102"/>
      <c r="BM3" s="102"/>
      <c r="BN3" s="102"/>
      <c r="BO3" s="103" t="s">
        <v>311</v>
      </c>
      <c r="BP3" s="104"/>
      <c r="BQ3" s="104"/>
      <c r="BR3" s="104"/>
      <c r="BS3" s="104"/>
      <c r="BT3" s="105"/>
      <c r="BU3" s="102" t="s">
        <v>312</v>
      </c>
      <c r="BV3" s="102"/>
      <c r="BW3" s="103" t="s">
        <v>256</v>
      </c>
      <c r="BX3" s="104"/>
      <c r="BY3" s="104"/>
      <c r="BZ3" s="104"/>
      <c r="CA3" s="104"/>
      <c r="CB3" s="105"/>
      <c r="CC3" s="103" t="s">
        <v>313</v>
      </c>
      <c r="CD3" s="105"/>
      <c r="CE3" s="104" t="s">
        <v>316</v>
      </c>
      <c r="CF3" s="105"/>
      <c r="CG3" s="103" t="s">
        <v>319</v>
      </c>
      <c r="CH3" s="104"/>
      <c r="CI3" s="104"/>
      <c r="CJ3" s="104"/>
      <c r="CK3" s="104"/>
      <c r="CL3" s="105"/>
      <c r="CM3" s="103" t="s">
        <v>320</v>
      </c>
      <c r="CN3" s="105"/>
      <c r="CO3" s="103" t="s">
        <v>322</v>
      </c>
      <c r="CP3" s="105"/>
      <c r="CQ3" s="103" t="s">
        <v>324</v>
      </c>
      <c r="CR3" s="105"/>
      <c r="CS3" s="103" t="s">
        <v>326</v>
      </c>
      <c r="CT3" s="105"/>
      <c r="CU3" s="103" t="s">
        <v>137</v>
      </c>
      <c r="CV3" s="104"/>
      <c r="CW3" s="104"/>
      <c r="CX3" s="105"/>
      <c r="CY3" s="103" t="s">
        <v>331</v>
      </c>
      <c r="CZ3" s="104"/>
      <c r="DA3" s="104"/>
      <c r="DB3" s="104"/>
      <c r="DC3" s="104"/>
      <c r="DD3" s="104"/>
      <c r="DE3" s="105"/>
      <c r="DF3" s="103" t="s">
        <v>139</v>
      </c>
      <c r="DG3" s="104"/>
      <c r="DH3" s="104"/>
      <c r="DI3" s="105"/>
      <c r="DJ3" s="103" t="s">
        <v>337</v>
      </c>
      <c r="DK3" s="104"/>
      <c r="DL3" s="105"/>
      <c r="DM3" s="103" t="s">
        <v>339</v>
      </c>
      <c r="DN3" s="105"/>
      <c r="DO3" s="103" t="s">
        <v>340</v>
      </c>
      <c r="DP3" s="105"/>
      <c r="DQ3" s="103" t="s">
        <v>341</v>
      </c>
      <c r="DR3" s="105"/>
      <c r="DS3" s="103" t="s">
        <v>342</v>
      </c>
      <c r="DT3" s="105"/>
      <c r="DU3" s="103" t="s">
        <v>343</v>
      </c>
      <c r="DV3" s="105"/>
      <c r="DW3" s="103" t="s">
        <v>344</v>
      </c>
      <c r="DX3" s="105"/>
      <c r="DY3" s="103" t="s">
        <v>345</v>
      </c>
      <c r="DZ3" s="105"/>
      <c r="EA3" s="103" t="s">
        <v>346</v>
      </c>
      <c r="EB3" s="105"/>
      <c r="EC3" s="103" t="s">
        <v>347</v>
      </c>
      <c r="ED3" s="105"/>
      <c r="EE3" s="108" t="s">
        <v>95</v>
      </c>
      <c r="EF3" s="107" t="s">
        <v>104</v>
      </c>
    </row>
    <row r="4" spans="1:149" s="14" customFormat="1" ht="108.75" customHeight="1">
      <c r="A4" s="101"/>
      <c r="B4" s="1" t="s">
        <v>117</v>
      </c>
      <c r="C4" s="1" t="s">
        <v>118</v>
      </c>
      <c r="D4" s="1" t="s">
        <v>273</v>
      </c>
      <c r="E4" s="1" t="s">
        <v>348</v>
      </c>
      <c r="F4" s="1" t="s">
        <v>22</v>
      </c>
      <c r="G4" s="1" t="s">
        <v>23</v>
      </c>
      <c r="H4" s="7" t="s">
        <v>24</v>
      </c>
      <c r="I4" s="12" t="s">
        <v>1</v>
      </c>
      <c r="J4" s="7" t="s">
        <v>30</v>
      </c>
      <c r="K4" s="1" t="s">
        <v>351</v>
      </c>
      <c r="L4" s="1" t="s">
        <v>25</v>
      </c>
      <c r="M4" s="1" t="s">
        <v>27</v>
      </c>
      <c r="N4" s="12" t="s">
        <v>26</v>
      </c>
      <c r="O4" s="1" t="s">
        <v>28</v>
      </c>
      <c r="P4" s="12" t="s">
        <v>1</v>
      </c>
      <c r="Q4" s="1" t="s">
        <v>30</v>
      </c>
      <c r="R4" s="1" t="s">
        <v>33</v>
      </c>
      <c r="S4" s="2" t="s">
        <v>289</v>
      </c>
      <c r="T4" s="2" t="s">
        <v>37</v>
      </c>
      <c r="U4" s="13" t="s">
        <v>1</v>
      </c>
      <c r="V4" s="5" t="s">
        <v>30</v>
      </c>
      <c r="W4" s="2" t="s">
        <v>38</v>
      </c>
      <c r="X4" s="2" t="s">
        <v>293</v>
      </c>
      <c r="Y4" s="2" t="s">
        <v>294</v>
      </c>
      <c r="Z4" s="2" t="s">
        <v>295</v>
      </c>
      <c r="AA4" s="13" t="s">
        <v>1</v>
      </c>
      <c r="AB4" s="2" t="s">
        <v>30</v>
      </c>
      <c r="AC4" s="13" t="s">
        <v>38</v>
      </c>
      <c r="AD4" s="2" t="s">
        <v>80</v>
      </c>
      <c r="AE4" s="3" t="s">
        <v>81</v>
      </c>
      <c r="AF4" s="2" t="s">
        <v>82</v>
      </c>
      <c r="AG4" s="12" t="s">
        <v>1</v>
      </c>
      <c r="AH4" s="1" t="s">
        <v>30</v>
      </c>
      <c r="AI4" s="13" t="s">
        <v>38</v>
      </c>
      <c r="AJ4" s="2" t="s">
        <v>298</v>
      </c>
      <c r="AK4" s="2" t="s">
        <v>299</v>
      </c>
      <c r="AL4" s="12" t="s">
        <v>1</v>
      </c>
      <c r="AM4" s="1" t="s">
        <v>30</v>
      </c>
      <c r="AN4" s="13" t="s">
        <v>38</v>
      </c>
      <c r="AO4" s="19" t="s">
        <v>301</v>
      </c>
      <c r="AP4" s="1" t="s">
        <v>30</v>
      </c>
      <c r="AQ4" s="13" t="s">
        <v>38</v>
      </c>
      <c r="AR4" s="2" t="s">
        <v>83</v>
      </c>
      <c r="AS4" s="2" t="s">
        <v>84</v>
      </c>
      <c r="AT4" s="2" t="s">
        <v>302</v>
      </c>
      <c r="AU4" s="2" t="s">
        <v>85</v>
      </c>
      <c r="AV4" s="2" t="s">
        <v>1</v>
      </c>
      <c r="AW4" s="1" t="s">
        <v>30</v>
      </c>
      <c r="AX4" s="2" t="s">
        <v>46</v>
      </c>
      <c r="AY4" s="2" t="s">
        <v>304</v>
      </c>
      <c r="AZ4" s="2" t="s">
        <v>265</v>
      </c>
      <c r="BA4" s="2" t="s">
        <v>306</v>
      </c>
      <c r="BB4" s="2" t="s">
        <v>307</v>
      </c>
      <c r="BC4" s="13" t="s">
        <v>1</v>
      </c>
      <c r="BD4" s="13" t="s">
        <v>266</v>
      </c>
      <c r="BE4" s="2" t="s">
        <v>309</v>
      </c>
      <c r="BF4" s="2" t="s">
        <v>310</v>
      </c>
      <c r="BG4" s="13" t="s">
        <v>1</v>
      </c>
      <c r="BH4" s="2" t="s">
        <v>48</v>
      </c>
      <c r="BI4" s="2" t="s">
        <v>5</v>
      </c>
      <c r="BJ4" s="2" t="s">
        <v>6</v>
      </c>
      <c r="BK4" s="13" t="s">
        <v>7</v>
      </c>
      <c r="BL4" s="2" t="s">
        <v>8</v>
      </c>
      <c r="BM4" s="2" t="s">
        <v>1</v>
      </c>
      <c r="BN4" s="2" t="s">
        <v>2</v>
      </c>
      <c r="BO4" s="2" t="s">
        <v>267</v>
      </c>
      <c r="BP4" s="2" t="s">
        <v>268</v>
      </c>
      <c r="BQ4" s="2" t="s">
        <v>269</v>
      </c>
      <c r="BR4" s="2" t="s">
        <v>270</v>
      </c>
      <c r="BS4" s="13" t="s">
        <v>1</v>
      </c>
      <c r="BT4" s="2" t="s">
        <v>99</v>
      </c>
      <c r="BU4" s="2" t="s">
        <v>89</v>
      </c>
      <c r="BV4" s="2" t="s">
        <v>350</v>
      </c>
      <c r="BW4" s="2" t="s">
        <v>9</v>
      </c>
      <c r="BX4" s="2" t="s">
        <v>10</v>
      </c>
      <c r="BY4" s="2" t="s">
        <v>11</v>
      </c>
      <c r="BZ4" s="2" t="s">
        <v>12</v>
      </c>
      <c r="CA4" s="2" t="s">
        <v>1</v>
      </c>
      <c r="CB4" s="2" t="s">
        <v>2</v>
      </c>
      <c r="CC4" s="2" t="s">
        <v>314</v>
      </c>
      <c r="CD4" s="2" t="s">
        <v>315</v>
      </c>
      <c r="CE4" s="3" t="s">
        <v>317</v>
      </c>
      <c r="CF4" s="2" t="s">
        <v>318</v>
      </c>
      <c r="CG4" s="2" t="s">
        <v>56</v>
      </c>
      <c r="CH4" s="3" t="s">
        <v>55</v>
      </c>
      <c r="CI4" s="3" t="s">
        <v>58</v>
      </c>
      <c r="CJ4" s="3" t="s">
        <v>57</v>
      </c>
      <c r="CK4" s="13" t="s">
        <v>1</v>
      </c>
      <c r="CL4" s="2" t="s">
        <v>101</v>
      </c>
      <c r="CM4" s="19" t="s">
        <v>321</v>
      </c>
      <c r="CN4" s="2" t="s">
        <v>63</v>
      </c>
      <c r="CO4" s="2" t="s">
        <v>323</v>
      </c>
      <c r="CP4" s="2" t="s">
        <v>63</v>
      </c>
      <c r="CQ4" s="2" t="s">
        <v>325</v>
      </c>
      <c r="CR4" s="2" t="s">
        <v>63</v>
      </c>
      <c r="CS4" s="2" t="s">
        <v>327</v>
      </c>
      <c r="CT4" s="2" t="s">
        <v>328</v>
      </c>
      <c r="CU4" s="2" t="s">
        <v>329</v>
      </c>
      <c r="CV4" s="2" t="s">
        <v>330</v>
      </c>
      <c r="CW4" s="2" t="s">
        <v>1</v>
      </c>
      <c r="CX4" s="2" t="s">
        <v>165</v>
      </c>
      <c r="CY4" s="16" t="s">
        <v>332</v>
      </c>
      <c r="CZ4" s="16" t="s">
        <v>333</v>
      </c>
      <c r="DA4" s="16" t="s">
        <v>334</v>
      </c>
      <c r="DB4" s="16" t="s">
        <v>335</v>
      </c>
      <c r="DC4" s="16" t="s">
        <v>336</v>
      </c>
      <c r="DD4" s="2" t="s">
        <v>1</v>
      </c>
      <c r="DE4" s="2" t="s">
        <v>64</v>
      </c>
      <c r="DF4" s="2" t="s">
        <v>109</v>
      </c>
      <c r="DG4" s="2" t="s">
        <v>110</v>
      </c>
      <c r="DH4" s="2" t="s">
        <v>1</v>
      </c>
      <c r="DI4" s="2" t="s">
        <v>2</v>
      </c>
      <c r="DJ4" s="19" t="s">
        <v>338</v>
      </c>
      <c r="DK4" s="2" t="s">
        <v>1</v>
      </c>
      <c r="DL4" s="2" t="s">
        <v>79</v>
      </c>
      <c r="DM4" s="16" t="s">
        <v>282</v>
      </c>
      <c r="DN4" s="2" t="s">
        <v>271</v>
      </c>
      <c r="DO4" s="16" t="s">
        <v>20</v>
      </c>
      <c r="DP4" s="2" t="s">
        <v>147</v>
      </c>
      <c r="DQ4" s="2" t="s">
        <v>106</v>
      </c>
      <c r="DR4" s="2" t="s">
        <v>147</v>
      </c>
      <c r="DS4" s="2" t="s">
        <v>123</v>
      </c>
      <c r="DT4" s="2" t="s">
        <v>147</v>
      </c>
      <c r="DU4" s="2" t="s">
        <v>125</v>
      </c>
      <c r="DV4" s="2" t="s">
        <v>147</v>
      </c>
      <c r="DW4" s="2" t="s">
        <v>126</v>
      </c>
      <c r="DX4" s="2" t="s">
        <v>147</v>
      </c>
      <c r="DY4" s="2" t="s">
        <v>128</v>
      </c>
      <c r="DZ4" s="2" t="s">
        <v>147</v>
      </c>
      <c r="EA4" s="2" t="s">
        <v>272</v>
      </c>
      <c r="EB4" s="2" t="s">
        <v>147</v>
      </c>
      <c r="EC4" s="2" t="s">
        <v>130</v>
      </c>
      <c r="ED4" s="2" t="s">
        <v>147</v>
      </c>
      <c r="EE4" s="108"/>
      <c r="EF4" s="107"/>
    </row>
    <row r="5" spans="1:149" ht="61.5" customHeight="1">
      <c r="A5" s="93" t="s">
        <v>72</v>
      </c>
      <c r="B5" s="41"/>
      <c r="C5" s="41"/>
      <c r="D5" s="83">
        <f>IF(ISBLANK(B5),-1,1)</f>
        <v>-1</v>
      </c>
      <c r="E5" s="42">
        <v>0</v>
      </c>
      <c r="F5" s="43">
        <v>852.9</v>
      </c>
      <c r="G5" s="43">
        <v>527.5</v>
      </c>
      <c r="H5" s="44">
        <v>0</v>
      </c>
      <c r="I5" s="21">
        <f t="shared" ref="I5:I15" si="0">(E5)/(F5-G5-H5)</f>
        <v>0</v>
      </c>
      <c r="J5" s="17" t="s">
        <v>31</v>
      </c>
      <c r="K5" s="84">
        <f>IF(I5&lt;=0.05,1,0)</f>
        <v>1</v>
      </c>
      <c r="L5" s="45">
        <v>0</v>
      </c>
      <c r="M5" s="42">
        <v>1602.7</v>
      </c>
      <c r="N5" s="42">
        <v>1064.5</v>
      </c>
      <c r="O5" s="46">
        <v>0</v>
      </c>
      <c r="P5" s="47">
        <f t="shared" ref="P5:P15" si="1">L5/(M5-N5-O5)</f>
        <v>0</v>
      </c>
      <c r="Q5" s="17" t="s">
        <v>34</v>
      </c>
      <c r="R5" s="20">
        <f>IF(P5&lt;=1,1,0)</f>
        <v>1</v>
      </c>
      <c r="S5" s="48">
        <v>0</v>
      </c>
      <c r="T5" s="48">
        <v>0</v>
      </c>
      <c r="U5" s="47" t="e">
        <f t="shared" ref="U5:U15" si="2">S5/T5</f>
        <v>#DIV/0!</v>
      </c>
      <c r="V5" s="17" t="s">
        <v>35</v>
      </c>
      <c r="W5" s="20">
        <f t="shared" ref="W5:W15" si="3">IF(S5&gt;T5,0,1)</f>
        <v>1</v>
      </c>
      <c r="X5" s="43">
        <v>0</v>
      </c>
      <c r="Y5" s="49">
        <v>800.9</v>
      </c>
      <c r="Z5" s="42">
        <v>38.5</v>
      </c>
      <c r="AA5" s="47">
        <f t="shared" ref="AA5:AA15" si="4">X5/(Y5-Z5)</f>
        <v>0</v>
      </c>
      <c r="AB5" s="17" t="s">
        <v>32</v>
      </c>
      <c r="AC5" s="20">
        <f t="shared" ref="AC5:AC15" si="5">IF(AA5&lt;=0.15,1,0)</f>
        <v>1</v>
      </c>
      <c r="AD5" s="45">
        <v>0</v>
      </c>
      <c r="AE5" s="42">
        <v>414.6</v>
      </c>
      <c r="AF5" s="45">
        <v>0</v>
      </c>
      <c r="AG5" s="47">
        <f t="shared" ref="AG5:AG15" si="6">AD5/(AE5+AF5)</f>
        <v>0</v>
      </c>
      <c r="AH5" s="17" t="s">
        <v>35</v>
      </c>
      <c r="AI5" s="20">
        <f t="shared" ref="AI5:AI15" si="7">IF(AD5&lt;=(AE5+AF5),1,0)</f>
        <v>1</v>
      </c>
      <c r="AJ5" s="42">
        <v>1232.9000000000001</v>
      </c>
      <c r="AK5" s="42">
        <v>1263</v>
      </c>
      <c r="AL5" s="47">
        <f t="shared" ref="AL5:AL15" si="8">AJ5/AK5</f>
        <v>0.97616785431512276</v>
      </c>
      <c r="AM5" s="17" t="s">
        <v>35</v>
      </c>
      <c r="AN5" s="20">
        <f t="shared" ref="AN5:AN14" si="9">IF(AL5&lt;=1,1,0)</f>
        <v>1</v>
      </c>
      <c r="AO5" s="48">
        <v>3</v>
      </c>
      <c r="AP5" s="17" t="s">
        <v>107</v>
      </c>
      <c r="AQ5" s="20">
        <f t="shared" ref="AQ5:AQ15" si="10">IF(AO5&lt;=6,1,0)</f>
        <v>1</v>
      </c>
      <c r="AR5" s="46">
        <v>0</v>
      </c>
      <c r="AS5" s="46">
        <v>0</v>
      </c>
      <c r="AT5" s="46">
        <v>0</v>
      </c>
      <c r="AU5" s="46">
        <v>0</v>
      </c>
      <c r="AV5" s="47">
        <f t="shared" ref="AV5:AV15" si="11">AR5+AS5+AT5+AU5</f>
        <v>0</v>
      </c>
      <c r="AW5" s="17">
        <v>0</v>
      </c>
      <c r="AX5" s="20">
        <f t="shared" ref="AX5:AX15" si="12">IF(AV5&gt;0,-1,0)</f>
        <v>0</v>
      </c>
      <c r="AY5" s="15"/>
      <c r="AZ5" s="20">
        <f t="shared" ref="AZ5:AZ14" si="13">IF(ISBLANK(AY5),0,-1)</f>
        <v>0</v>
      </c>
      <c r="BA5" s="43">
        <v>98.7</v>
      </c>
      <c r="BB5" s="43">
        <v>800.9</v>
      </c>
      <c r="BC5" s="47">
        <f t="shared" ref="BC5:BC15" si="14">BA5/BB5</f>
        <v>0.12323635909601699</v>
      </c>
      <c r="BD5" s="20">
        <f>IF(BC5&lt;0.6,-1,IF(AND(BC5&gt;=0.6,BC5&lt;0.75),2,IF(AND(BC5&gt;=0.75,BC5&lt;0.9),3,IF(BC5&gt;0.1,5,0))))</f>
        <v>-1</v>
      </c>
      <c r="BE5" s="43">
        <v>22.4</v>
      </c>
      <c r="BF5" s="43">
        <v>33.9</v>
      </c>
      <c r="BG5" s="47">
        <f t="shared" ref="BG5:BG15" si="15">BE5/BF5</f>
        <v>0.66076696165191739</v>
      </c>
      <c r="BH5" s="20">
        <f t="shared" ref="BH5:BH15" si="16">IF(AND(BG5&gt;=0.95,BG5&lt;=1.05),1,IF(OR(AND(BG5&gt;=0.85,BG5&lt;0.95),AND(BG5&gt;1.05,BG5&lt;=1.15)),0.5,0))</f>
        <v>0</v>
      </c>
      <c r="BI5" s="46"/>
      <c r="BJ5" s="46"/>
      <c r="BK5" s="51"/>
      <c r="BL5" s="15"/>
      <c r="BM5" s="22">
        <v>0</v>
      </c>
      <c r="BN5" s="20">
        <f t="shared" ref="BN5:BN15" si="17">IF(AND(BM5&gt;=0.7,BM5&lt;=1.3),1,IF(OR(AND(BM5&gt;=0.5,BM5&lt;0.7),AND(BM5&gt;1.35,BM5&lt;=1.5)),0.5,0))</f>
        <v>0</v>
      </c>
      <c r="BO5" s="85">
        <v>0</v>
      </c>
      <c r="BP5" s="85">
        <v>421.1</v>
      </c>
      <c r="BQ5" s="85">
        <v>341.3</v>
      </c>
      <c r="BR5" s="85">
        <v>0</v>
      </c>
      <c r="BS5" s="81">
        <f>BO5/((BP5+BQ5+BR5)/3)</f>
        <v>0</v>
      </c>
      <c r="BT5" s="20">
        <f>IF(AND(BS5&gt;=0.7,BS5&lt;=1.3),1,IF(OR(AND(BS5&gt;=1.3,BS5&lt;1.5),AND(BS5&gt;0.5,BS5&lt;=0.7)),0.5,0))</f>
        <v>0</v>
      </c>
      <c r="BU5" s="46">
        <v>0</v>
      </c>
      <c r="BV5" s="20">
        <f t="shared" ref="BV5:BV15" si="18">IF(BU5&gt;0,-1,0)</f>
        <v>0</v>
      </c>
      <c r="BW5" s="46"/>
      <c r="BX5" s="46"/>
      <c r="BY5" s="46"/>
      <c r="BZ5" s="15"/>
      <c r="CA5" s="15" t="e">
        <f t="shared" ref="CA5:CA15" si="19">(BW5/BX5)/(BY5/BZ5)</f>
        <v>#DIV/0!</v>
      </c>
      <c r="CB5" s="15" t="e">
        <f t="shared" ref="CB5:CB15" si="20">IF(CA5&lt;=1,1,0)</f>
        <v>#DIV/0!</v>
      </c>
      <c r="CC5" s="42">
        <v>0</v>
      </c>
      <c r="CD5" s="20">
        <f t="shared" ref="CD5:CD15" si="21">IF(CC5&gt;0,-1,0)</f>
        <v>0</v>
      </c>
      <c r="CE5" s="42">
        <v>0</v>
      </c>
      <c r="CF5" s="20">
        <f>IF(CE5&gt;0,-1,0)</f>
        <v>0</v>
      </c>
      <c r="CG5" s="48">
        <v>0</v>
      </c>
      <c r="CH5" s="42">
        <v>325.39999999999998</v>
      </c>
      <c r="CI5" s="45">
        <v>0</v>
      </c>
      <c r="CJ5" s="42">
        <v>266.89999999999998</v>
      </c>
      <c r="CK5" s="47" t="e">
        <f t="shared" ref="CK5:CK15" si="22">SUM(CG5/CH5)/(CI5/CJ5)</f>
        <v>#DIV/0!</v>
      </c>
      <c r="CL5" s="20">
        <f>IF(CI5=0,1,IF(CK5&lt;1,1,0))</f>
        <v>1</v>
      </c>
      <c r="CM5" s="48"/>
      <c r="CN5" s="20">
        <f t="shared" ref="CN5:CN15" si="23">IF(ISBLANK(CM5),0,-1)</f>
        <v>0</v>
      </c>
      <c r="CO5" s="25"/>
      <c r="CP5" s="20">
        <f>IF(ISBLANK(CO5),0,-1)</f>
        <v>0</v>
      </c>
      <c r="CQ5" s="15"/>
      <c r="CR5" s="20">
        <f t="shared" ref="CR5:CR15" si="24">IF(ISBLANK(CQ5),0,-1)</f>
        <v>0</v>
      </c>
      <c r="CS5" s="88"/>
      <c r="CT5" s="20">
        <v>0</v>
      </c>
      <c r="CU5" s="15">
        <v>5</v>
      </c>
      <c r="CV5" s="15">
        <v>225</v>
      </c>
      <c r="CW5" s="53">
        <f t="shared" ref="CW5:CW15" si="25">CU5/CV5</f>
        <v>2.2222222222222223E-2</v>
      </c>
      <c r="CX5" s="20">
        <f t="shared" ref="CX5:CX15" si="26">IF(CW5=0,1,IF(CW5&lt;=0.05,0.6,IF(CW5&lt;=0.1,0.3,IF(CW5&gt;0.1,0,0))))</f>
        <v>0.6</v>
      </c>
      <c r="CY5" s="46"/>
      <c r="CZ5" s="46"/>
      <c r="DA5" s="46">
        <v>1</v>
      </c>
      <c r="DB5" s="46">
        <v>1</v>
      </c>
      <c r="DC5" s="46">
        <v>1</v>
      </c>
      <c r="DD5" s="17">
        <f t="shared" ref="DD5:DD15" si="27">CY5+CZ5+DA5+DB5+DC5</f>
        <v>3</v>
      </c>
      <c r="DE5" s="20">
        <f t="shared" ref="DE5:DE15" si="28">IF(DD5&gt;=5,1,0)</f>
        <v>0</v>
      </c>
      <c r="DF5" s="82">
        <v>45</v>
      </c>
      <c r="DG5" s="82">
        <v>62.5</v>
      </c>
      <c r="DH5" s="78">
        <f t="shared" ref="DH5:DH15" si="29">DF5/DG5</f>
        <v>0.72</v>
      </c>
      <c r="DI5" s="79">
        <f t="shared" ref="DI5:DI15" si="30">IF(DH5&lt;1,1,IF(DH5=1,0,IF(DH5&gt;1,-1,0)))</f>
        <v>1</v>
      </c>
      <c r="DJ5" s="86">
        <v>0</v>
      </c>
      <c r="DK5" s="24">
        <f>IF(ISBLANK(DJ5),0,1)</f>
        <v>1</v>
      </c>
      <c r="DL5" s="20">
        <f>IF(DJ5&gt;0,1,0)</f>
        <v>0</v>
      </c>
      <c r="DM5" s="46" t="s">
        <v>355</v>
      </c>
      <c r="DN5" s="20">
        <f t="shared" ref="DN5:DN15" si="31">IF(ISBLANK(DM5),0,0.5)</f>
        <v>0.5</v>
      </c>
      <c r="DO5" s="46" t="s">
        <v>280</v>
      </c>
      <c r="DP5" s="20">
        <f t="shared" ref="DP5:DP15" si="32">IF(ISBLANK(DO5),0,0.5)</f>
        <v>0.5</v>
      </c>
      <c r="DQ5" s="97" t="s">
        <v>386</v>
      </c>
      <c r="DR5" s="20">
        <f t="shared" ref="DR5:DR15" si="33">IF(ISBLANK(DQ5),0,0.5)</f>
        <v>0.5</v>
      </c>
      <c r="DS5" s="91" t="s">
        <v>387</v>
      </c>
      <c r="DT5" s="20">
        <f t="shared" ref="DT5:DT15" si="34">IF(ISBLANK(DS5),0,0.5)</f>
        <v>0.5</v>
      </c>
      <c r="DU5" s="46" t="s">
        <v>363</v>
      </c>
      <c r="DV5" s="20">
        <f t="shared" ref="DV5:DV15" si="35">IF(ISBLANK(DU5),0,0.5)</f>
        <v>0.5</v>
      </c>
      <c r="DW5" s="91" t="s">
        <v>378</v>
      </c>
      <c r="DX5" s="20">
        <f t="shared" ref="DX5:DX15" si="36">IF(ISBLANK(DW5),0,0.5)</f>
        <v>0.5</v>
      </c>
      <c r="DY5" s="46" t="s">
        <v>366</v>
      </c>
      <c r="DZ5" s="20">
        <f t="shared" ref="DZ5:DZ15" si="37">IF(ISBLANK(DY5),0,0.5)</f>
        <v>0.5</v>
      </c>
      <c r="EA5" s="91" t="s">
        <v>388</v>
      </c>
      <c r="EB5" s="20">
        <f t="shared" ref="EB5:EB15" si="38">IF(ISBLANK(EA5),0,0.5)</f>
        <v>0.5</v>
      </c>
      <c r="EC5" s="91" t="s">
        <v>389</v>
      </c>
      <c r="ED5" s="20">
        <f t="shared" ref="ED5:ED15" si="39">IF(ISBLANK(EC5),0,0.5)</f>
        <v>0.5</v>
      </c>
      <c r="EE5" s="87">
        <f>D5+K5+R5+W5+AC5+AI5+AN5+AQ5+AX5+AZ5+BD5+BH5+BT5+BV5+CD5+CF5+CL5+CN5+CP5+CR5+CT5+CX5+DE5+DI5+DL5+DN5+DP5+DR5+DT5+DV5+DX5+DZ5+EB5+ED5</f>
        <v>12.1</v>
      </c>
      <c r="EF5" s="80">
        <v>3</v>
      </c>
    </row>
    <row r="6" spans="1:149" ht="50.1" customHeight="1">
      <c r="A6" s="93" t="s">
        <v>67</v>
      </c>
      <c r="B6" s="41"/>
      <c r="C6" s="41"/>
      <c r="D6" s="83">
        <f t="shared" ref="D6:D15" si="40">IF(ISBLANK(B6),-1,1)</f>
        <v>-1</v>
      </c>
      <c r="E6" s="42">
        <v>0</v>
      </c>
      <c r="F6" s="43">
        <v>1199.5</v>
      </c>
      <c r="G6" s="43">
        <v>1002.7</v>
      </c>
      <c r="H6" s="44">
        <v>0</v>
      </c>
      <c r="I6" s="21">
        <f t="shared" si="0"/>
        <v>0</v>
      </c>
      <c r="J6" s="17" t="s">
        <v>31</v>
      </c>
      <c r="K6" s="84">
        <f t="shared" ref="K6:K14" si="41">IF(I6&lt;=0.05,1,0)</f>
        <v>1</v>
      </c>
      <c r="L6" s="45">
        <v>0</v>
      </c>
      <c r="M6" s="42">
        <v>2454.9</v>
      </c>
      <c r="N6" s="42">
        <v>1986.3</v>
      </c>
      <c r="O6" s="46">
        <v>0</v>
      </c>
      <c r="P6" s="47">
        <f t="shared" si="1"/>
        <v>0</v>
      </c>
      <c r="Q6" s="17" t="s">
        <v>34</v>
      </c>
      <c r="R6" s="20">
        <f t="shared" ref="R6:R15" si="42">IF(P6&lt;=1,1,0)</f>
        <v>1</v>
      </c>
      <c r="S6" s="48">
        <v>0</v>
      </c>
      <c r="T6" s="48">
        <v>0</v>
      </c>
      <c r="U6" s="47" t="e">
        <f t="shared" si="2"/>
        <v>#DIV/0!</v>
      </c>
      <c r="V6" s="17" t="s">
        <v>35</v>
      </c>
      <c r="W6" s="20">
        <f t="shared" si="3"/>
        <v>1</v>
      </c>
      <c r="X6" s="43">
        <v>0</v>
      </c>
      <c r="Y6" s="49">
        <v>1091.3</v>
      </c>
      <c r="Z6" s="42">
        <v>38.200000000000003</v>
      </c>
      <c r="AA6" s="47">
        <f t="shared" si="4"/>
        <v>0</v>
      </c>
      <c r="AB6" s="17" t="s">
        <v>32</v>
      </c>
      <c r="AC6" s="20">
        <f t="shared" si="5"/>
        <v>1</v>
      </c>
      <c r="AD6" s="45">
        <v>0</v>
      </c>
      <c r="AE6" s="42">
        <v>113.8</v>
      </c>
      <c r="AF6" s="45">
        <v>0</v>
      </c>
      <c r="AG6" s="47">
        <f t="shared" si="6"/>
        <v>0</v>
      </c>
      <c r="AH6" s="17" t="s">
        <v>35</v>
      </c>
      <c r="AI6" s="20">
        <f t="shared" si="7"/>
        <v>1</v>
      </c>
      <c r="AJ6" s="42">
        <v>1174.2</v>
      </c>
      <c r="AK6" s="42">
        <v>1296</v>
      </c>
      <c r="AL6" s="47">
        <f t="shared" si="8"/>
        <v>0.90601851851851856</v>
      </c>
      <c r="AM6" s="17" t="s">
        <v>35</v>
      </c>
      <c r="AN6" s="20">
        <f t="shared" si="9"/>
        <v>1</v>
      </c>
      <c r="AO6" s="48">
        <v>2</v>
      </c>
      <c r="AP6" s="17" t="s">
        <v>107</v>
      </c>
      <c r="AQ6" s="20">
        <f t="shared" si="10"/>
        <v>1</v>
      </c>
      <c r="AR6" s="46">
        <v>0</v>
      </c>
      <c r="AS6" s="46">
        <v>0</v>
      </c>
      <c r="AT6" s="46">
        <v>0</v>
      </c>
      <c r="AU6" s="46">
        <v>0</v>
      </c>
      <c r="AV6" s="47">
        <f t="shared" si="11"/>
        <v>0</v>
      </c>
      <c r="AW6" s="17">
        <v>0</v>
      </c>
      <c r="AX6" s="20">
        <f t="shared" si="12"/>
        <v>0</v>
      </c>
      <c r="AY6" s="15"/>
      <c r="AZ6" s="20">
        <f t="shared" si="13"/>
        <v>0</v>
      </c>
      <c r="BA6" s="43">
        <v>1029.4000000000001</v>
      </c>
      <c r="BB6" s="43">
        <v>1091.3</v>
      </c>
      <c r="BC6" s="47">
        <f t="shared" si="14"/>
        <v>0.94327865848071124</v>
      </c>
      <c r="BD6" s="20">
        <f t="shared" ref="BD6:BD15" si="43">IF(BC6&lt;0.6,-1,IF(AND(BC6&gt;=0.6,BC6&lt;0.75),2,IF(AND(BC6&gt;=0.75,BC6&lt;0.9),3,IF(BC6&gt;0.1,5,0))))</f>
        <v>5</v>
      </c>
      <c r="BE6" s="43">
        <v>0.12</v>
      </c>
      <c r="BF6" s="43">
        <v>26.2</v>
      </c>
      <c r="BG6" s="47">
        <f t="shared" si="15"/>
        <v>4.5801526717557254E-3</v>
      </c>
      <c r="BH6" s="20">
        <f>IF(AND(BG6&gt;=0.95,BG6&lt;=1.05),1,IF(OR(AND(BG6&gt;=0.85,BG6&lt;0.95),AND(BG6&gt;1.05,BG6&lt;=1.15)),0.5,0))</f>
        <v>0</v>
      </c>
      <c r="BI6" s="46"/>
      <c r="BJ6" s="46"/>
      <c r="BK6" s="51"/>
      <c r="BL6" s="15"/>
      <c r="BM6" s="22">
        <v>0</v>
      </c>
      <c r="BN6" s="20">
        <f t="shared" si="17"/>
        <v>0</v>
      </c>
      <c r="BO6" s="85">
        <v>0</v>
      </c>
      <c r="BP6" s="85">
        <v>498.7</v>
      </c>
      <c r="BQ6" s="85">
        <v>554.35</v>
      </c>
      <c r="BR6" s="85">
        <v>0</v>
      </c>
      <c r="BS6" s="81">
        <f t="shared" ref="BS6:BS15" si="44">BO6/((BP6+BQ6+BR6)/3)</f>
        <v>0</v>
      </c>
      <c r="BT6" s="20">
        <f t="shared" ref="BT6:BT15" si="45">IF(AND(BS6&gt;=0.7,BS6&lt;=1.3),1,IF(OR(AND(BS6&gt;=1.3,BS6&lt;1.5),AND(BS6&gt;0.5,BS6&lt;=0.7)),0.5,0))</f>
        <v>0</v>
      </c>
      <c r="BU6" s="46">
        <v>0</v>
      </c>
      <c r="BV6" s="20">
        <f t="shared" si="18"/>
        <v>0</v>
      </c>
      <c r="BW6" s="46"/>
      <c r="BX6" s="46"/>
      <c r="BY6" s="46"/>
      <c r="BZ6" s="15"/>
      <c r="CA6" s="15" t="e">
        <f t="shared" si="19"/>
        <v>#DIV/0!</v>
      </c>
      <c r="CB6" s="15" t="e">
        <f t="shared" si="20"/>
        <v>#DIV/0!</v>
      </c>
      <c r="CC6" s="42">
        <v>0</v>
      </c>
      <c r="CD6" s="20">
        <f t="shared" si="21"/>
        <v>0</v>
      </c>
      <c r="CE6" s="42">
        <v>0</v>
      </c>
      <c r="CF6" s="20">
        <f t="shared" ref="CF6:CF15" si="46">IF(CE6&gt;0,-1,0)</f>
        <v>0</v>
      </c>
      <c r="CG6" s="48">
        <v>0</v>
      </c>
      <c r="CH6" s="42">
        <v>196.8</v>
      </c>
      <c r="CI6" s="45">
        <v>0</v>
      </c>
      <c r="CJ6" s="42">
        <v>231.6</v>
      </c>
      <c r="CK6" s="47" t="e">
        <f t="shared" si="22"/>
        <v>#DIV/0!</v>
      </c>
      <c r="CL6" s="20">
        <f t="shared" ref="CL6:CL15" si="47">IF(CI6=0,1,IF(CK6&lt;1,1,0))</f>
        <v>1</v>
      </c>
      <c r="CM6" s="48"/>
      <c r="CN6" s="20">
        <f t="shared" si="23"/>
        <v>0</v>
      </c>
      <c r="CO6" s="25"/>
      <c r="CP6" s="20">
        <f t="shared" ref="CP6:CP15" si="48">IF(ISBLANK(CO6),0,-1)</f>
        <v>0</v>
      </c>
      <c r="CQ6" s="15"/>
      <c r="CR6" s="20">
        <f t="shared" si="24"/>
        <v>0</v>
      </c>
      <c r="CS6" s="89"/>
      <c r="CT6" s="20">
        <v>0</v>
      </c>
      <c r="CU6" s="15">
        <v>4</v>
      </c>
      <c r="CV6" s="15">
        <v>306</v>
      </c>
      <c r="CW6" s="53">
        <f t="shared" si="25"/>
        <v>1.3071895424836602E-2</v>
      </c>
      <c r="CX6" s="20">
        <f t="shared" si="26"/>
        <v>0.6</v>
      </c>
      <c r="CY6" s="46"/>
      <c r="CZ6" s="46"/>
      <c r="DA6" s="46">
        <v>1</v>
      </c>
      <c r="DB6" s="46">
        <v>1</v>
      </c>
      <c r="DC6" s="46">
        <v>1</v>
      </c>
      <c r="DD6" s="17">
        <f t="shared" si="27"/>
        <v>3</v>
      </c>
      <c r="DE6" s="20">
        <f t="shared" si="28"/>
        <v>0</v>
      </c>
      <c r="DF6" s="31">
        <v>50.6</v>
      </c>
      <c r="DG6" s="31">
        <v>58.5</v>
      </c>
      <c r="DH6" s="78">
        <f t="shared" si="29"/>
        <v>0.86495726495726499</v>
      </c>
      <c r="DI6" s="79">
        <f t="shared" si="30"/>
        <v>1</v>
      </c>
      <c r="DJ6" s="95" t="s">
        <v>381</v>
      </c>
      <c r="DK6" s="24">
        <f t="shared" ref="DK6:DK15" si="49">IF(ISBLANK(DJ6),0,1)</f>
        <v>1</v>
      </c>
      <c r="DL6" s="20">
        <f t="shared" ref="DL6:DL15" si="50">IF(DJ6&gt;0,1,0)</f>
        <v>1</v>
      </c>
      <c r="DM6" s="57" t="s">
        <v>356</v>
      </c>
      <c r="DN6" s="20">
        <f t="shared" si="31"/>
        <v>0.5</v>
      </c>
      <c r="DO6" s="46" t="s">
        <v>226</v>
      </c>
      <c r="DP6" s="20">
        <f t="shared" si="32"/>
        <v>0.5</v>
      </c>
      <c r="DQ6" s="96" t="s">
        <v>382</v>
      </c>
      <c r="DR6" s="20">
        <f t="shared" si="33"/>
        <v>0.5</v>
      </c>
      <c r="DS6" s="91" t="s">
        <v>383</v>
      </c>
      <c r="DT6" s="20">
        <f t="shared" si="34"/>
        <v>0.5</v>
      </c>
      <c r="DU6" s="46" t="s">
        <v>274</v>
      </c>
      <c r="DV6" s="20">
        <f t="shared" si="35"/>
        <v>0.5</v>
      </c>
      <c r="DW6" s="91" t="s">
        <v>384</v>
      </c>
      <c r="DX6" s="20">
        <f t="shared" si="36"/>
        <v>0.5</v>
      </c>
      <c r="DY6" s="46" t="s">
        <v>367</v>
      </c>
      <c r="DZ6" s="20">
        <f t="shared" si="37"/>
        <v>0.5</v>
      </c>
      <c r="EA6" s="91" t="s">
        <v>385</v>
      </c>
      <c r="EB6" s="20">
        <f t="shared" si="38"/>
        <v>0.5</v>
      </c>
      <c r="EC6" s="46" t="s">
        <v>361</v>
      </c>
      <c r="ED6" s="20">
        <f t="shared" si="39"/>
        <v>0.5</v>
      </c>
      <c r="EE6" s="87">
        <f t="shared" ref="EE6:EE14" si="51">D6+K6+R6+W6+AC6+AI6+AN6+AQ6+AX6+AZ6+BD6+BH6+BT6+BV6+CD6+CF6+CL6+CN6+CP6+CR6+CT6+CX6+DE6+DI6+DL6+DN6+DP6+DR6+DT6+DV6+DX6+DZ6+EB6+ED6</f>
        <v>19.100000000000001</v>
      </c>
      <c r="EF6" s="80">
        <v>1</v>
      </c>
    </row>
    <row r="7" spans="1:149" ht="50.1" customHeight="1">
      <c r="A7" s="93" t="s">
        <v>65</v>
      </c>
      <c r="B7" s="41"/>
      <c r="C7" s="41"/>
      <c r="D7" s="83">
        <f t="shared" si="40"/>
        <v>-1</v>
      </c>
      <c r="E7" s="42">
        <v>0</v>
      </c>
      <c r="F7" s="43">
        <v>1775.1</v>
      </c>
      <c r="G7" s="43">
        <v>1365.2</v>
      </c>
      <c r="H7" s="44">
        <v>0</v>
      </c>
      <c r="I7" s="21">
        <f t="shared" si="0"/>
        <v>0</v>
      </c>
      <c r="J7" s="17" t="s">
        <v>31</v>
      </c>
      <c r="K7" s="84">
        <f t="shared" si="41"/>
        <v>1</v>
      </c>
      <c r="L7" s="45">
        <v>0</v>
      </c>
      <c r="M7" s="42">
        <v>3223.8</v>
      </c>
      <c r="N7" s="75">
        <v>2287</v>
      </c>
      <c r="O7" s="46">
        <v>0</v>
      </c>
      <c r="P7" s="47">
        <f t="shared" si="1"/>
        <v>0</v>
      </c>
      <c r="Q7" s="17" t="s">
        <v>34</v>
      </c>
      <c r="R7" s="20">
        <f t="shared" si="42"/>
        <v>1</v>
      </c>
      <c r="S7" s="48">
        <v>0</v>
      </c>
      <c r="T7" s="48">
        <v>0</v>
      </c>
      <c r="U7" s="47" t="e">
        <f t="shared" si="2"/>
        <v>#DIV/0!</v>
      </c>
      <c r="V7" s="17" t="s">
        <v>35</v>
      </c>
      <c r="W7" s="20">
        <f t="shared" si="3"/>
        <v>1</v>
      </c>
      <c r="X7" s="43">
        <v>0</v>
      </c>
      <c r="Y7" s="49">
        <v>1854.3</v>
      </c>
      <c r="Z7" s="42">
        <v>43.1</v>
      </c>
      <c r="AA7" s="47">
        <f t="shared" si="4"/>
        <v>0</v>
      </c>
      <c r="AB7" s="17" t="s">
        <v>32</v>
      </c>
      <c r="AC7" s="20">
        <f t="shared" si="5"/>
        <v>1</v>
      </c>
      <c r="AD7" s="45">
        <v>0</v>
      </c>
      <c r="AE7" s="42">
        <v>205.2</v>
      </c>
      <c r="AF7" s="45">
        <v>0</v>
      </c>
      <c r="AG7" s="47">
        <f t="shared" si="6"/>
        <v>0</v>
      </c>
      <c r="AH7" s="17" t="s">
        <v>35</v>
      </c>
      <c r="AI7" s="20">
        <f t="shared" si="7"/>
        <v>1</v>
      </c>
      <c r="AJ7" s="42">
        <v>1318.7</v>
      </c>
      <c r="AK7" s="42">
        <v>1395</v>
      </c>
      <c r="AL7" s="47">
        <f t="shared" si="8"/>
        <v>0.94530465949820797</v>
      </c>
      <c r="AM7" s="17" t="s">
        <v>35</v>
      </c>
      <c r="AN7" s="20">
        <f t="shared" si="9"/>
        <v>1</v>
      </c>
      <c r="AO7" s="48">
        <v>1</v>
      </c>
      <c r="AP7" s="17" t="s">
        <v>107</v>
      </c>
      <c r="AQ7" s="20">
        <f t="shared" si="10"/>
        <v>1</v>
      </c>
      <c r="AR7" s="46">
        <v>0</v>
      </c>
      <c r="AS7" s="46">
        <v>0</v>
      </c>
      <c r="AT7" s="46">
        <v>0</v>
      </c>
      <c r="AU7" s="46">
        <v>0</v>
      </c>
      <c r="AV7" s="47">
        <f t="shared" si="11"/>
        <v>0</v>
      </c>
      <c r="AW7" s="17">
        <v>0</v>
      </c>
      <c r="AX7" s="20">
        <f t="shared" si="12"/>
        <v>0</v>
      </c>
      <c r="AY7" s="15">
        <v>1</v>
      </c>
      <c r="AZ7" s="98">
        <f t="shared" si="13"/>
        <v>-1</v>
      </c>
      <c r="BA7" s="43">
        <v>0</v>
      </c>
      <c r="BB7" s="43">
        <v>1854.3</v>
      </c>
      <c r="BC7" s="47">
        <f t="shared" si="14"/>
        <v>0</v>
      </c>
      <c r="BD7" s="20">
        <f t="shared" si="43"/>
        <v>-1</v>
      </c>
      <c r="BE7" s="43">
        <v>15</v>
      </c>
      <c r="BF7" s="43">
        <v>56.5</v>
      </c>
      <c r="BG7" s="47">
        <f t="shared" si="15"/>
        <v>0.26548672566371684</v>
      </c>
      <c r="BH7" s="20">
        <f t="shared" si="16"/>
        <v>0</v>
      </c>
      <c r="BI7" s="46"/>
      <c r="BJ7" s="46"/>
      <c r="BK7" s="51"/>
      <c r="BL7" s="15"/>
      <c r="BM7" s="22">
        <v>0</v>
      </c>
      <c r="BN7" s="20">
        <f t="shared" si="17"/>
        <v>0</v>
      </c>
      <c r="BO7" s="85">
        <v>0</v>
      </c>
      <c r="BP7" s="85">
        <v>1108.5</v>
      </c>
      <c r="BQ7" s="85">
        <v>702.7</v>
      </c>
      <c r="BR7" s="85">
        <v>0</v>
      </c>
      <c r="BS7" s="81">
        <f t="shared" si="44"/>
        <v>0</v>
      </c>
      <c r="BT7" s="20">
        <f t="shared" si="45"/>
        <v>0</v>
      </c>
      <c r="BU7" s="46">
        <v>0</v>
      </c>
      <c r="BV7" s="20">
        <f t="shared" si="18"/>
        <v>0</v>
      </c>
      <c r="BW7" s="46"/>
      <c r="BX7" s="46"/>
      <c r="BY7" s="46"/>
      <c r="BZ7" s="15"/>
      <c r="CA7" s="15" t="e">
        <f t="shared" si="19"/>
        <v>#DIV/0!</v>
      </c>
      <c r="CB7" s="15" t="e">
        <f t="shared" si="20"/>
        <v>#DIV/0!</v>
      </c>
      <c r="CC7" s="42">
        <v>0</v>
      </c>
      <c r="CD7" s="20">
        <f t="shared" si="21"/>
        <v>0</v>
      </c>
      <c r="CE7" s="42">
        <v>0</v>
      </c>
      <c r="CF7" s="20">
        <f t="shared" si="46"/>
        <v>0</v>
      </c>
      <c r="CG7" s="48">
        <v>0</v>
      </c>
      <c r="CH7" s="42">
        <v>409.8</v>
      </c>
      <c r="CI7" s="45">
        <v>0</v>
      </c>
      <c r="CJ7" s="42">
        <v>397.8</v>
      </c>
      <c r="CK7" s="47" t="e">
        <f t="shared" si="22"/>
        <v>#DIV/0!</v>
      </c>
      <c r="CL7" s="20">
        <f t="shared" si="47"/>
        <v>1</v>
      </c>
      <c r="CM7" s="48"/>
      <c r="CN7" s="20">
        <f t="shared" si="23"/>
        <v>0</v>
      </c>
      <c r="CO7" s="25"/>
      <c r="CP7" s="20">
        <f t="shared" si="48"/>
        <v>0</v>
      </c>
      <c r="CQ7" s="15"/>
      <c r="CR7" s="20">
        <f t="shared" si="24"/>
        <v>0</v>
      </c>
      <c r="CS7" s="88"/>
      <c r="CT7" s="20">
        <v>0</v>
      </c>
      <c r="CU7" s="15">
        <v>7</v>
      </c>
      <c r="CV7" s="15">
        <v>284</v>
      </c>
      <c r="CW7" s="53">
        <f t="shared" si="25"/>
        <v>2.464788732394366E-2</v>
      </c>
      <c r="CX7" s="20">
        <f t="shared" si="26"/>
        <v>0.6</v>
      </c>
      <c r="CY7" s="46"/>
      <c r="CZ7" s="46"/>
      <c r="DA7" s="46">
        <v>1</v>
      </c>
      <c r="DB7" s="46"/>
      <c r="DC7" s="46"/>
      <c r="DD7" s="17">
        <f t="shared" si="27"/>
        <v>1</v>
      </c>
      <c r="DE7" s="20">
        <f t="shared" si="28"/>
        <v>0</v>
      </c>
      <c r="DF7" s="31">
        <v>87.4</v>
      </c>
      <c r="DG7" s="31">
        <v>89.5</v>
      </c>
      <c r="DH7" s="78">
        <f t="shared" si="29"/>
        <v>0.97653631284916209</v>
      </c>
      <c r="DI7" s="79">
        <f t="shared" si="30"/>
        <v>1</v>
      </c>
      <c r="DJ7" s="86">
        <v>0</v>
      </c>
      <c r="DK7" s="24">
        <f t="shared" si="49"/>
        <v>1</v>
      </c>
      <c r="DL7" s="20">
        <f t="shared" si="50"/>
        <v>0</v>
      </c>
      <c r="DM7" s="46"/>
      <c r="DN7" s="20">
        <f t="shared" si="31"/>
        <v>0</v>
      </c>
      <c r="DO7" s="46" t="s">
        <v>226</v>
      </c>
      <c r="DP7" s="20">
        <f t="shared" si="32"/>
        <v>0.5</v>
      </c>
      <c r="DQ7" s="97" t="s">
        <v>407</v>
      </c>
      <c r="DR7" s="20">
        <f t="shared" si="33"/>
        <v>0.5</v>
      </c>
      <c r="DS7" s="57"/>
      <c r="DT7" s="20">
        <f t="shared" si="34"/>
        <v>0</v>
      </c>
      <c r="DU7" s="15"/>
      <c r="DV7" s="20">
        <f t="shared" si="35"/>
        <v>0</v>
      </c>
      <c r="DW7" s="46" t="s">
        <v>414</v>
      </c>
      <c r="DX7" s="20">
        <f t="shared" si="36"/>
        <v>0.5</v>
      </c>
      <c r="DY7" s="46" t="s">
        <v>370</v>
      </c>
      <c r="DZ7" s="20">
        <f t="shared" si="37"/>
        <v>0.5</v>
      </c>
      <c r="EA7" s="90" t="s">
        <v>408</v>
      </c>
      <c r="EB7" s="20">
        <f t="shared" si="38"/>
        <v>0.5</v>
      </c>
      <c r="EC7" s="46" t="s">
        <v>223</v>
      </c>
      <c r="ED7" s="20">
        <f t="shared" si="39"/>
        <v>0.5</v>
      </c>
      <c r="EE7" s="87">
        <f t="shared" si="51"/>
        <v>9.6</v>
      </c>
      <c r="EF7" s="80">
        <v>8</v>
      </c>
    </row>
    <row r="8" spans="1:149" ht="50.1" customHeight="1">
      <c r="A8" s="93" t="s">
        <v>73</v>
      </c>
      <c r="B8" s="41"/>
      <c r="C8" s="41"/>
      <c r="D8" s="83">
        <f t="shared" si="40"/>
        <v>-1</v>
      </c>
      <c r="E8" s="42">
        <v>0</v>
      </c>
      <c r="F8" s="43">
        <v>1519.66</v>
      </c>
      <c r="G8" s="43">
        <v>1229.4000000000001</v>
      </c>
      <c r="H8" s="44">
        <v>0</v>
      </c>
      <c r="I8" s="21">
        <f t="shared" si="0"/>
        <v>0</v>
      </c>
      <c r="J8" s="17" t="s">
        <v>31</v>
      </c>
      <c r="K8" s="84">
        <f t="shared" si="41"/>
        <v>1</v>
      </c>
      <c r="L8" s="45">
        <v>0</v>
      </c>
      <c r="M8" s="42">
        <v>3167.3</v>
      </c>
      <c r="N8" s="42">
        <v>2391.4</v>
      </c>
      <c r="O8" s="46">
        <v>0</v>
      </c>
      <c r="P8" s="47">
        <f t="shared" si="1"/>
        <v>0</v>
      </c>
      <c r="Q8" s="17" t="s">
        <v>34</v>
      </c>
      <c r="R8" s="20">
        <f t="shared" si="42"/>
        <v>1</v>
      </c>
      <c r="S8" s="48">
        <v>0</v>
      </c>
      <c r="T8" s="48">
        <v>0</v>
      </c>
      <c r="U8" s="47" t="e">
        <f t="shared" si="2"/>
        <v>#DIV/0!</v>
      </c>
      <c r="V8" s="17" t="s">
        <v>35</v>
      </c>
      <c r="W8" s="20">
        <f t="shared" si="3"/>
        <v>1</v>
      </c>
      <c r="X8" s="43">
        <v>0</v>
      </c>
      <c r="Y8" s="49">
        <v>1424.11</v>
      </c>
      <c r="Z8" s="42">
        <v>33</v>
      </c>
      <c r="AA8" s="47">
        <f t="shared" si="4"/>
        <v>0</v>
      </c>
      <c r="AB8" s="17" t="s">
        <v>32</v>
      </c>
      <c r="AC8" s="20">
        <f t="shared" si="5"/>
        <v>1</v>
      </c>
      <c r="AD8" s="45">
        <v>0</v>
      </c>
      <c r="AE8" s="42">
        <v>73.099999999999994</v>
      </c>
      <c r="AF8" s="45">
        <v>0</v>
      </c>
      <c r="AG8" s="47">
        <f t="shared" si="6"/>
        <v>0</v>
      </c>
      <c r="AH8" s="17" t="s">
        <v>35</v>
      </c>
      <c r="AI8" s="20">
        <f t="shared" si="7"/>
        <v>1</v>
      </c>
      <c r="AJ8" s="62">
        <v>1430</v>
      </c>
      <c r="AK8" s="42">
        <v>1430</v>
      </c>
      <c r="AL8" s="47">
        <f t="shared" si="8"/>
        <v>1</v>
      </c>
      <c r="AM8" s="17" t="s">
        <v>35</v>
      </c>
      <c r="AN8" s="20">
        <f t="shared" si="9"/>
        <v>1</v>
      </c>
      <c r="AO8" s="48">
        <v>2</v>
      </c>
      <c r="AP8" s="17" t="s">
        <v>107</v>
      </c>
      <c r="AQ8" s="20">
        <f t="shared" si="10"/>
        <v>1</v>
      </c>
      <c r="AR8" s="46">
        <v>0</v>
      </c>
      <c r="AS8" s="46">
        <v>0</v>
      </c>
      <c r="AT8" s="46">
        <v>0</v>
      </c>
      <c r="AU8" s="46">
        <v>0</v>
      </c>
      <c r="AV8" s="47">
        <f t="shared" si="11"/>
        <v>0</v>
      </c>
      <c r="AW8" s="17">
        <v>0</v>
      </c>
      <c r="AX8" s="20">
        <f t="shared" si="12"/>
        <v>0</v>
      </c>
      <c r="AY8" s="15"/>
      <c r="AZ8" s="20">
        <f t="shared" si="13"/>
        <v>0</v>
      </c>
      <c r="BA8" s="43">
        <v>114.3</v>
      </c>
      <c r="BB8" s="43">
        <v>1424.1</v>
      </c>
      <c r="BC8" s="47">
        <f t="shared" si="14"/>
        <v>8.0261217611122815E-2</v>
      </c>
      <c r="BD8" s="20">
        <f t="shared" si="43"/>
        <v>-1</v>
      </c>
      <c r="BE8" s="43">
        <v>39.4</v>
      </c>
      <c r="BF8" s="43">
        <v>288</v>
      </c>
      <c r="BG8" s="47">
        <f t="shared" si="15"/>
        <v>0.13680555555555554</v>
      </c>
      <c r="BH8" s="20">
        <f t="shared" si="16"/>
        <v>0</v>
      </c>
      <c r="BI8" s="46"/>
      <c r="BJ8" s="46"/>
      <c r="BK8" s="51"/>
      <c r="BL8" s="15"/>
      <c r="BM8" s="22">
        <v>0</v>
      </c>
      <c r="BN8" s="20">
        <f t="shared" si="17"/>
        <v>0</v>
      </c>
      <c r="BO8" s="85">
        <v>0</v>
      </c>
      <c r="BP8" s="85">
        <v>727.6</v>
      </c>
      <c r="BQ8" s="85">
        <v>663.5</v>
      </c>
      <c r="BR8" s="85">
        <v>0</v>
      </c>
      <c r="BS8" s="81">
        <f t="shared" si="44"/>
        <v>0</v>
      </c>
      <c r="BT8" s="20">
        <f t="shared" si="45"/>
        <v>0</v>
      </c>
      <c r="BU8" s="46">
        <v>0</v>
      </c>
      <c r="BV8" s="20">
        <f t="shared" si="18"/>
        <v>0</v>
      </c>
      <c r="BW8" s="46"/>
      <c r="BX8" s="46"/>
      <c r="BY8" s="46"/>
      <c r="BZ8" s="15"/>
      <c r="CA8" s="15" t="e">
        <f t="shared" si="19"/>
        <v>#DIV/0!</v>
      </c>
      <c r="CB8" s="15" t="e">
        <f t="shared" si="20"/>
        <v>#DIV/0!</v>
      </c>
      <c r="CC8" s="42">
        <v>0</v>
      </c>
      <c r="CD8" s="20">
        <f t="shared" si="21"/>
        <v>0</v>
      </c>
      <c r="CE8" s="42">
        <v>0</v>
      </c>
      <c r="CF8" s="20">
        <f t="shared" si="46"/>
        <v>0</v>
      </c>
      <c r="CG8" s="48">
        <v>0</v>
      </c>
      <c r="CH8" s="42">
        <v>290.3</v>
      </c>
      <c r="CI8" s="45">
        <v>0</v>
      </c>
      <c r="CJ8" s="42">
        <v>286.89999999999998</v>
      </c>
      <c r="CK8" s="47" t="e">
        <f t="shared" si="22"/>
        <v>#DIV/0!</v>
      </c>
      <c r="CL8" s="20">
        <f t="shared" si="47"/>
        <v>1</v>
      </c>
      <c r="CM8" s="48"/>
      <c r="CN8" s="20">
        <f t="shared" si="23"/>
        <v>0</v>
      </c>
      <c r="CO8" s="25"/>
      <c r="CP8" s="20">
        <f t="shared" si="48"/>
        <v>0</v>
      </c>
      <c r="CQ8" s="15"/>
      <c r="CR8" s="20">
        <f t="shared" si="24"/>
        <v>0</v>
      </c>
      <c r="CS8" s="88"/>
      <c r="CT8" s="20">
        <v>0</v>
      </c>
      <c r="CU8" s="15">
        <v>6</v>
      </c>
      <c r="CV8" s="15">
        <v>306</v>
      </c>
      <c r="CW8" s="53">
        <f t="shared" si="25"/>
        <v>1.9607843137254902E-2</v>
      </c>
      <c r="CX8" s="20">
        <f t="shared" si="26"/>
        <v>0.6</v>
      </c>
      <c r="CY8" s="46"/>
      <c r="CZ8" s="46"/>
      <c r="DA8" s="46">
        <v>1</v>
      </c>
      <c r="DB8" s="46">
        <v>1</v>
      </c>
      <c r="DC8" s="46">
        <v>1</v>
      </c>
      <c r="DD8" s="17">
        <f t="shared" si="27"/>
        <v>3</v>
      </c>
      <c r="DE8" s="20">
        <f t="shared" si="28"/>
        <v>0</v>
      </c>
      <c r="DF8" s="31">
        <v>469</v>
      </c>
      <c r="DG8" s="31">
        <v>264.8</v>
      </c>
      <c r="DH8" s="78">
        <f t="shared" si="29"/>
        <v>1.7711480362537764</v>
      </c>
      <c r="DI8" s="79">
        <f t="shared" si="30"/>
        <v>-1</v>
      </c>
      <c r="DJ8" s="86">
        <v>0</v>
      </c>
      <c r="DK8" s="24">
        <f t="shared" si="49"/>
        <v>1</v>
      </c>
      <c r="DL8" s="20">
        <f t="shared" si="50"/>
        <v>0</v>
      </c>
      <c r="DM8" s="92" t="s">
        <v>373</v>
      </c>
      <c r="DN8" s="20">
        <f t="shared" si="31"/>
        <v>0.5</v>
      </c>
      <c r="DO8" s="46" t="s">
        <v>354</v>
      </c>
      <c r="DP8" s="20">
        <f t="shared" si="32"/>
        <v>0.5</v>
      </c>
      <c r="DQ8" s="90" t="s">
        <v>404</v>
      </c>
      <c r="DR8" s="20">
        <f t="shared" si="33"/>
        <v>0.5</v>
      </c>
      <c r="DS8" s="91" t="s">
        <v>405</v>
      </c>
      <c r="DT8" s="20">
        <f t="shared" si="34"/>
        <v>0.5</v>
      </c>
      <c r="DU8" s="46" t="s">
        <v>285</v>
      </c>
      <c r="DV8" s="20">
        <f t="shared" si="35"/>
        <v>0.5</v>
      </c>
      <c r="DW8" s="92" t="s">
        <v>378</v>
      </c>
      <c r="DX8" s="20">
        <f t="shared" si="36"/>
        <v>0.5</v>
      </c>
      <c r="DY8" s="46" t="s">
        <v>374</v>
      </c>
      <c r="DZ8" s="20">
        <f t="shared" si="37"/>
        <v>0.5</v>
      </c>
      <c r="EA8" s="91" t="s">
        <v>406</v>
      </c>
      <c r="EB8" s="20">
        <f t="shared" si="38"/>
        <v>0.5</v>
      </c>
      <c r="EC8" s="46" t="s">
        <v>278</v>
      </c>
      <c r="ED8" s="20">
        <f t="shared" si="39"/>
        <v>0.5</v>
      </c>
      <c r="EE8" s="87">
        <f t="shared" si="51"/>
        <v>10.1</v>
      </c>
      <c r="EF8" s="80">
        <v>7</v>
      </c>
    </row>
    <row r="9" spans="1:149" s="4" customFormat="1" ht="50.1" customHeight="1">
      <c r="A9" s="93" t="s">
        <v>69</v>
      </c>
      <c r="B9" s="41"/>
      <c r="C9" s="41"/>
      <c r="D9" s="83">
        <f t="shared" si="40"/>
        <v>-1</v>
      </c>
      <c r="E9" s="42">
        <v>0</v>
      </c>
      <c r="F9" s="59">
        <v>1300.8599999999999</v>
      </c>
      <c r="G9" s="43">
        <v>693.5</v>
      </c>
      <c r="H9" s="44">
        <v>0</v>
      </c>
      <c r="I9" s="21">
        <f t="shared" si="0"/>
        <v>0</v>
      </c>
      <c r="J9" s="17" t="s">
        <v>31</v>
      </c>
      <c r="K9" s="84">
        <f t="shared" si="41"/>
        <v>1</v>
      </c>
      <c r="L9" s="45">
        <v>0</v>
      </c>
      <c r="M9" s="42">
        <v>2627.5</v>
      </c>
      <c r="N9" s="42">
        <v>1288.4000000000001</v>
      </c>
      <c r="O9" s="46">
        <v>0</v>
      </c>
      <c r="P9" s="47">
        <f t="shared" si="1"/>
        <v>0</v>
      </c>
      <c r="Q9" s="60" t="s">
        <v>34</v>
      </c>
      <c r="R9" s="20">
        <f t="shared" si="42"/>
        <v>1</v>
      </c>
      <c r="S9" s="48">
        <v>0</v>
      </c>
      <c r="T9" s="48">
        <v>0</v>
      </c>
      <c r="U9" s="47" t="e">
        <f t="shared" si="2"/>
        <v>#DIV/0!</v>
      </c>
      <c r="V9" s="60" t="s">
        <v>35</v>
      </c>
      <c r="W9" s="20">
        <f t="shared" si="3"/>
        <v>1</v>
      </c>
      <c r="X9" s="43">
        <v>0</v>
      </c>
      <c r="Y9" s="49">
        <v>1167.9000000000001</v>
      </c>
      <c r="Z9" s="42">
        <v>34.799999999999997</v>
      </c>
      <c r="AA9" s="47">
        <f t="shared" si="4"/>
        <v>0</v>
      </c>
      <c r="AB9" s="60" t="s">
        <v>32</v>
      </c>
      <c r="AC9" s="20">
        <f t="shared" si="5"/>
        <v>1</v>
      </c>
      <c r="AD9" s="45">
        <v>0</v>
      </c>
      <c r="AE9" s="42">
        <v>566.65</v>
      </c>
      <c r="AF9" s="45">
        <v>0</v>
      </c>
      <c r="AG9" s="47">
        <f t="shared" si="6"/>
        <v>0</v>
      </c>
      <c r="AH9" s="17" t="s">
        <v>35</v>
      </c>
      <c r="AI9" s="20">
        <f t="shared" si="7"/>
        <v>1</v>
      </c>
      <c r="AJ9" s="42">
        <v>1883.2</v>
      </c>
      <c r="AK9" s="49">
        <v>2077</v>
      </c>
      <c r="AL9" s="47">
        <f t="shared" si="8"/>
        <v>0.90669234472797311</v>
      </c>
      <c r="AM9" s="17" t="s">
        <v>35</v>
      </c>
      <c r="AN9" s="20">
        <f t="shared" si="9"/>
        <v>1</v>
      </c>
      <c r="AO9" s="48">
        <v>4</v>
      </c>
      <c r="AP9" s="17" t="s">
        <v>107</v>
      </c>
      <c r="AQ9" s="20">
        <f t="shared" si="10"/>
        <v>1</v>
      </c>
      <c r="AR9" s="46">
        <v>0</v>
      </c>
      <c r="AS9" s="46">
        <v>0</v>
      </c>
      <c r="AT9" s="46">
        <v>0</v>
      </c>
      <c r="AU9" s="46">
        <v>0</v>
      </c>
      <c r="AV9" s="47">
        <f t="shared" si="11"/>
        <v>0</v>
      </c>
      <c r="AW9" s="17">
        <v>0</v>
      </c>
      <c r="AX9" s="20">
        <f t="shared" si="12"/>
        <v>0</v>
      </c>
      <c r="AY9" s="15"/>
      <c r="AZ9" s="20">
        <f t="shared" si="13"/>
        <v>0</v>
      </c>
      <c r="BA9" s="43">
        <v>0</v>
      </c>
      <c r="BB9" s="43">
        <v>1167.9000000000001</v>
      </c>
      <c r="BC9" s="47">
        <f t="shared" si="14"/>
        <v>0</v>
      </c>
      <c r="BD9" s="20">
        <f t="shared" si="43"/>
        <v>-1</v>
      </c>
      <c r="BE9" s="43">
        <v>51.45</v>
      </c>
      <c r="BF9" s="43">
        <v>173.5</v>
      </c>
      <c r="BG9" s="47">
        <f t="shared" si="15"/>
        <v>0.29654178674351589</v>
      </c>
      <c r="BH9" s="20">
        <f t="shared" si="16"/>
        <v>0</v>
      </c>
      <c r="BI9" s="46"/>
      <c r="BJ9" s="46"/>
      <c r="BK9" s="51"/>
      <c r="BL9" s="46"/>
      <c r="BM9" s="22">
        <v>0</v>
      </c>
      <c r="BN9" s="61">
        <f t="shared" si="17"/>
        <v>0</v>
      </c>
      <c r="BO9" s="85">
        <v>0</v>
      </c>
      <c r="BP9" s="85">
        <v>508</v>
      </c>
      <c r="BQ9" s="85">
        <v>625.20000000000005</v>
      </c>
      <c r="BR9" s="85">
        <v>0</v>
      </c>
      <c r="BS9" s="81">
        <f t="shared" si="44"/>
        <v>0</v>
      </c>
      <c r="BT9" s="20">
        <f t="shared" si="45"/>
        <v>0</v>
      </c>
      <c r="BU9" s="46">
        <v>0</v>
      </c>
      <c r="BV9" s="20">
        <f t="shared" si="18"/>
        <v>0</v>
      </c>
      <c r="BW9" s="46"/>
      <c r="BX9" s="46"/>
      <c r="BY9" s="46"/>
      <c r="BZ9" s="46"/>
      <c r="CA9" s="46" t="e">
        <f t="shared" si="19"/>
        <v>#DIV/0!</v>
      </c>
      <c r="CB9" s="46" t="e">
        <f t="shared" si="20"/>
        <v>#DIV/0!</v>
      </c>
      <c r="CC9" s="42">
        <v>0</v>
      </c>
      <c r="CD9" s="20">
        <f t="shared" si="21"/>
        <v>0</v>
      </c>
      <c r="CE9" s="42">
        <v>0</v>
      </c>
      <c r="CF9" s="20">
        <f t="shared" si="46"/>
        <v>0</v>
      </c>
      <c r="CG9" s="48">
        <v>0</v>
      </c>
      <c r="CH9" s="42">
        <v>607.36</v>
      </c>
      <c r="CI9" s="45">
        <v>0</v>
      </c>
      <c r="CJ9" s="42">
        <v>547.1</v>
      </c>
      <c r="CK9" s="47" t="e">
        <f t="shared" si="22"/>
        <v>#DIV/0!</v>
      </c>
      <c r="CL9" s="20">
        <f t="shared" si="47"/>
        <v>1</v>
      </c>
      <c r="CM9" s="48"/>
      <c r="CN9" s="20">
        <f t="shared" si="23"/>
        <v>0</v>
      </c>
      <c r="CO9" s="25"/>
      <c r="CP9" s="20">
        <f t="shared" si="48"/>
        <v>0</v>
      </c>
      <c r="CQ9" s="15"/>
      <c r="CR9" s="20">
        <f t="shared" si="24"/>
        <v>0</v>
      </c>
      <c r="CS9" s="88"/>
      <c r="CT9" s="20">
        <v>0</v>
      </c>
      <c r="CU9" s="15">
        <v>1</v>
      </c>
      <c r="CV9" s="15">
        <v>231</v>
      </c>
      <c r="CW9" s="53">
        <f t="shared" si="25"/>
        <v>4.329004329004329E-3</v>
      </c>
      <c r="CX9" s="20">
        <f t="shared" si="26"/>
        <v>0.6</v>
      </c>
      <c r="CY9" s="46"/>
      <c r="CZ9" s="46"/>
      <c r="DA9" s="46">
        <v>1</v>
      </c>
      <c r="DB9" s="46">
        <v>1</v>
      </c>
      <c r="DC9" s="46">
        <v>1</v>
      </c>
      <c r="DD9" s="17">
        <f t="shared" si="27"/>
        <v>3</v>
      </c>
      <c r="DE9" s="20">
        <f t="shared" si="28"/>
        <v>0</v>
      </c>
      <c r="DF9" s="31">
        <v>189.5</v>
      </c>
      <c r="DG9" s="31">
        <v>282.10000000000002</v>
      </c>
      <c r="DH9" s="78">
        <f t="shared" si="29"/>
        <v>0.67174760723147819</v>
      </c>
      <c r="DI9" s="79">
        <f t="shared" si="30"/>
        <v>1</v>
      </c>
      <c r="DJ9" s="86">
        <v>0</v>
      </c>
      <c r="DK9" s="24">
        <f t="shared" si="49"/>
        <v>1</v>
      </c>
      <c r="DL9" s="20">
        <f t="shared" si="50"/>
        <v>0</v>
      </c>
      <c r="DM9" s="46"/>
      <c r="DN9" s="20">
        <f t="shared" si="31"/>
        <v>0</v>
      </c>
      <c r="DO9" s="57" t="s">
        <v>264</v>
      </c>
      <c r="DP9" s="20">
        <f t="shared" si="32"/>
        <v>0.5</v>
      </c>
      <c r="DQ9" s="96" t="s">
        <v>401</v>
      </c>
      <c r="DR9" s="20">
        <f t="shared" si="33"/>
        <v>0.5</v>
      </c>
      <c r="DS9" s="46" t="s">
        <v>415</v>
      </c>
      <c r="DT9" s="20">
        <f t="shared" si="34"/>
        <v>0.5</v>
      </c>
      <c r="DU9" s="46" t="s">
        <v>287</v>
      </c>
      <c r="DV9" s="20">
        <f t="shared" si="35"/>
        <v>0.5</v>
      </c>
      <c r="DW9" s="91" t="s">
        <v>402</v>
      </c>
      <c r="DX9" s="20">
        <f t="shared" si="36"/>
        <v>0.5</v>
      </c>
      <c r="DY9" s="46" t="s">
        <v>368</v>
      </c>
      <c r="DZ9" s="20">
        <f t="shared" si="37"/>
        <v>0.5</v>
      </c>
      <c r="EA9" s="91" t="s">
        <v>403</v>
      </c>
      <c r="EB9" s="20">
        <f t="shared" si="38"/>
        <v>0.5</v>
      </c>
      <c r="EC9" s="46" t="s">
        <v>279</v>
      </c>
      <c r="ED9" s="20">
        <f t="shared" si="39"/>
        <v>0.5</v>
      </c>
      <c r="EE9" s="87">
        <f t="shared" si="51"/>
        <v>11.6</v>
      </c>
      <c r="EF9" s="80">
        <v>5</v>
      </c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</row>
    <row r="10" spans="1:149" ht="50.1" customHeight="1">
      <c r="A10" s="93" t="s">
        <v>70</v>
      </c>
      <c r="B10" s="41"/>
      <c r="C10" s="41"/>
      <c r="D10" s="83">
        <f t="shared" si="40"/>
        <v>-1</v>
      </c>
      <c r="E10" s="42">
        <v>0</v>
      </c>
      <c r="F10" s="59">
        <v>873.4</v>
      </c>
      <c r="G10" s="43">
        <v>694.3</v>
      </c>
      <c r="H10" s="44">
        <v>0</v>
      </c>
      <c r="I10" s="21">
        <f t="shared" si="0"/>
        <v>0</v>
      </c>
      <c r="J10" s="17" t="s">
        <v>31</v>
      </c>
      <c r="K10" s="84">
        <f t="shared" si="41"/>
        <v>1</v>
      </c>
      <c r="L10" s="45">
        <v>0</v>
      </c>
      <c r="M10" s="42">
        <v>1694.5</v>
      </c>
      <c r="N10" s="42">
        <v>1377.8</v>
      </c>
      <c r="O10" s="46">
        <v>0</v>
      </c>
      <c r="P10" s="47">
        <f t="shared" si="1"/>
        <v>0</v>
      </c>
      <c r="Q10" s="17" t="s">
        <v>34</v>
      </c>
      <c r="R10" s="20">
        <f t="shared" si="42"/>
        <v>1</v>
      </c>
      <c r="S10" s="48">
        <v>0</v>
      </c>
      <c r="T10" s="48">
        <v>0</v>
      </c>
      <c r="U10" s="47" t="e">
        <f t="shared" si="2"/>
        <v>#DIV/0!</v>
      </c>
      <c r="V10" s="17" t="s">
        <v>35</v>
      </c>
      <c r="W10" s="20">
        <f t="shared" si="3"/>
        <v>1</v>
      </c>
      <c r="X10" s="43">
        <v>0</v>
      </c>
      <c r="Y10" s="49">
        <v>874.5</v>
      </c>
      <c r="Z10" s="42">
        <v>38.299999999999997</v>
      </c>
      <c r="AA10" s="47">
        <f t="shared" si="4"/>
        <v>0</v>
      </c>
      <c r="AB10" s="17" t="s">
        <v>32</v>
      </c>
      <c r="AC10" s="20">
        <f t="shared" si="5"/>
        <v>1</v>
      </c>
      <c r="AD10" s="45">
        <v>0</v>
      </c>
      <c r="AE10" s="42">
        <v>506.8</v>
      </c>
      <c r="AF10" s="45">
        <v>0</v>
      </c>
      <c r="AG10" s="47">
        <f t="shared" si="6"/>
        <v>0</v>
      </c>
      <c r="AH10" s="17" t="s">
        <v>35</v>
      </c>
      <c r="AI10" s="20">
        <f t="shared" si="7"/>
        <v>1</v>
      </c>
      <c r="AJ10" s="42">
        <v>1153.5</v>
      </c>
      <c r="AK10" s="49">
        <v>1301</v>
      </c>
      <c r="AL10" s="47">
        <f t="shared" si="8"/>
        <v>0.88662567255956959</v>
      </c>
      <c r="AM10" s="17" t="s">
        <v>35</v>
      </c>
      <c r="AN10" s="20">
        <f t="shared" si="9"/>
        <v>1</v>
      </c>
      <c r="AO10" s="48">
        <v>2</v>
      </c>
      <c r="AP10" s="17" t="s">
        <v>107</v>
      </c>
      <c r="AQ10" s="20">
        <f t="shared" si="10"/>
        <v>1</v>
      </c>
      <c r="AR10" s="46">
        <v>0</v>
      </c>
      <c r="AS10" s="46">
        <v>0</v>
      </c>
      <c r="AT10" s="46">
        <v>0</v>
      </c>
      <c r="AU10" s="46">
        <v>0</v>
      </c>
      <c r="AV10" s="47">
        <f t="shared" si="11"/>
        <v>0</v>
      </c>
      <c r="AW10" s="17">
        <v>0</v>
      </c>
      <c r="AX10" s="20">
        <f t="shared" si="12"/>
        <v>0</v>
      </c>
      <c r="AY10" s="15">
        <v>1</v>
      </c>
      <c r="AZ10" s="20">
        <f t="shared" si="13"/>
        <v>-1</v>
      </c>
      <c r="BA10" s="43">
        <v>858.2</v>
      </c>
      <c r="BB10" s="43">
        <v>874.5</v>
      </c>
      <c r="BC10" s="47">
        <f t="shared" si="14"/>
        <v>0.98136077758719276</v>
      </c>
      <c r="BD10" s="20">
        <f t="shared" si="43"/>
        <v>5</v>
      </c>
      <c r="BE10" s="43">
        <v>23.3</v>
      </c>
      <c r="BF10" s="43">
        <v>24.4</v>
      </c>
      <c r="BG10" s="47">
        <f t="shared" si="15"/>
        <v>0.95491803278688536</v>
      </c>
      <c r="BH10" s="20">
        <f t="shared" si="16"/>
        <v>1</v>
      </c>
      <c r="BI10" s="46"/>
      <c r="BJ10" s="46"/>
      <c r="BK10" s="51"/>
      <c r="BL10" s="15"/>
      <c r="BM10" s="22">
        <v>0</v>
      </c>
      <c r="BN10" s="20">
        <f t="shared" si="17"/>
        <v>0</v>
      </c>
      <c r="BO10" s="85">
        <v>0</v>
      </c>
      <c r="BP10" s="85">
        <v>426.7</v>
      </c>
      <c r="BQ10" s="85">
        <v>409.6</v>
      </c>
      <c r="BR10" s="85">
        <v>0</v>
      </c>
      <c r="BS10" s="81">
        <f t="shared" si="44"/>
        <v>0</v>
      </c>
      <c r="BT10" s="20">
        <f t="shared" si="45"/>
        <v>0</v>
      </c>
      <c r="BU10" s="46">
        <v>0</v>
      </c>
      <c r="BV10" s="20">
        <f t="shared" si="18"/>
        <v>0</v>
      </c>
      <c r="BW10" s="46"/>
      <c r="BX10" s="46"/>
      <c r="BY10" s="46"/>
      <c r="BZ10" s="15"/>
      <c r="CA10" s="15" t="e">
        <f t="shared" si="19"/>
        <v>#DIV/0!</v>
      </c>
      <c r="CB10" s="15" t="e">
        <f t="shared" si="20"/>
        <v>#DIV/0!</v>
      </c>
      <c r="CC10" s="42">
        <v>0</v>
      </c>
      <c r="CD10" s="20">
        <f t="shared" si="21"/>
        <v>0</v>
      </c>
      <c r="CE10" s="42">
        <v>0</v>
      </c>
      <c r="CF10" s="20">
        <f t="shared" si="46"/>
        <v>0</v>
      </c>
      <c r="CG10" s="48">
        <v>0</v>
      </c>
      <c r="CH10" s="42">
        <v>179.1</v>
      </c>
      <c r="CI10" s="42">
        <v>0</v>
      </c>
      <c r="CJ10" s="42">
        <v>221</v>
      </c>
      <c r="CK10" s="47" t="e">
        <f t="shared" si="22"/>
        <v>#DIV/0!</v>
      </c>
      <c r="CL10" s="20">
        <f t="shared" si="47"/>
        <v>1</v>
      </c>
      <c r="CM10" s="48"/>
      <c r="CN10" s="20">
        <f t="shared" si="23"/>
        <v>0</v>
      </c>
      <c r="CO10" s="25"/>
      <c r="CP10" s="20">
        <f t="shared" si="48"/>
        <v>0</v>
      </c>
      <c r="CQ10" s="15"/>
      <c r="CR10" s="20">
        <f t="shared" si="24"/>
        <v>0</v>
      </c>
      <c r="CS10" s="88"/>
      <c r="CT10" s="20">
        <v>0</v>
      </c>
      <c r="CU10" s="15">
        <v>14</v>
      </c>
      <c r="CV10" s="15">
        <v>283</v>
      </c>
      <c r="CW10" s="53">
        <f t="shared" si="25"/>
        <v>4.9469964664310952E-2</v>
      </c>
      <c r="CX10" s="20">
        <f t="shared" si="26"/>
        <v>0.6</v>
      </c>
      <c r="CY10" s="46"/>
      <c r="CZ10" s="46"/>
      <c r="DA10" s="46">
        <v>1</v>
      </c>
      <c r="DB10" s="46">
        <v>1</v>
      </c>
      <c r="DC10" s="46">
        <v>1</v>
      </c>
      <c r="DD10" s="17">
        <f t="shared" si="27"/>
        <v>3</v>
      </c>
      <c r="DE10" s="20">
        <f t="shared" si="28"/>
        <v>0</v>
      </c>
      <c r="DF10" s="31">
        <v>73.3</v>
      </c>
      <c r="DG10" s="31">
        <v>83.1</v>
      </c>
      <c r="DH10" s="78">
        <f t="shared" si="29"/>
        <v>0.88206979542719621</v>
      </c>
      <c r="DI10" s="79">
        <f t="shared" si="30"/>
        <v>1</v>
      </c>
      <c r="DJ10" s="86">
        <v>0</v>
      </c>
      <c r="DK10" s="24">
        <f t="shared" si="49"/>
        <v>1</v>
      </c>
      <c r="DL10" s="20">
        <f t="shared" si="50"/>
        <v>0</v>
      </c>
      <c r="DM10" s="46" t="s">
        <v>352</v>
      </c>
      <c r="DN10" s="20">
        <f t="shared" si="31"/>
        <v>0.5</v>
      </c>
      <c r="DO10" s="46" t="s">
        <v>369</v>
      </c>
      <c r="DP10" s="20">
        <f t="shared" si="32"/>
        <v>0.5</v>
      </c>
      <c r="DQ10" s="97" t="s">
        <v>390</v>
      </c>
      <c r="DR10" s="20">
        <f t="shared" si="33"/>
        <v>0.5</v>
      </c>
      <c r="DS10" s="91" t="s">
        <v>391</v>
      </c>
      <c r="DT10" s="20">
        <f t="shared" si="34"/>
        <v>0.5</v>
      </c>
      <c r="DU10" s="46" t="s">
        <v>365</v>
      </c>
      <c r="DV10" s="20">
        <f t="shared" si="35"/>
        <v>0.5</v>
      </c>
      <c r="DW10" s="91" t="s">
        <v>378</v>
      </c>
      <c r="DX10" s="20">
        <f t="shared" si="36"/>
        <v>0.5</v>
      </c>
      <c r="DY10" s="46" t="s">
        <v>230</v>
      </c>
      <c r="DZ10" s="20">
        <f t="shared" si="37"/>
        <v>0.5</v>
      </c>
      <c r="EA10" s="91" t="s">
        <v>392</v>
      </c>
      <c r="EB10" s="20">
        <f t="shared" si="38"/>
        <v>0.5</v>
      </c>
      <c r="EC10" s="46" t="s">
        <v>360</v>
      </c>
      <c r="ED10" s="20">
        <f t="shared" si="39"/>
        <v>0.5</v>
      </c>
      <c r="EE10" s="87">
        <f t="shared" si="51"/>
        <v>18.100000000000001</v>
      </c>
      <c r="EF10" s="80">
        <v>2</v>
      </c>
    </row>
    <row r="11" spans="1:149" ht="50.1" customHeight="1">
      <c r="A11" s="93" t="s">
        <v>68</v>
      </c>
      <c r="B11" s="41"/>
      <c r="C11" s="41"/>
      <c r="D11" s="83">
        <f t="shared" si="40"/>
        <v>-1</v>
      </c>
      <c r="E11" s="42">
        <v>0</v>
      </c>
      <c r="F11" s="59">
        <v>1934.1</v>
      </c>
      <c r="G11" s="43">
        <v>1325.7</v>
      </c>
      <c r="H11" s="44">
        <v>0</v>
      </c>
      <c r="I11" s="21">
        <f t="shared" si="0"/>
        <v>0</v>
      </c>
      <c r="J11" s="17" t="s">
        <v>31</v>
      </c>
      <c r="K11" s="84">
        <f t="shared" si="41"/>
        <v>1</v>
      </c>
      <c r="L11" s="45">
        <v>0</v>
      </c>
      <c r="M11" s="42">
        <v>3605.1</v>
      </c>
      <c r="N11" s="42">
        <v>2548.3000000000002</v>
      </c>
      <c r="O11" s="46">
        <v>0</v>
      </c>
      <c r="P11" s="47">
        <f t="shared" si="1"/>
        <v>0</v>
      </c>
      <c r="Q11" s="17" t="s">
        <v>34</v>
      </c>
      <c r="R11" s="20">
        <f t="shared" si="42"/>
        <v>1</v>
      </c>
      <c r="S11" s="48">
        <v>0</v>
      </c>
      <c r="T11" s="48">
        <v>0</v>
      </c>
      <c r="U11" s="47" t="e">
        <f t="shared" si="2"/>
        <v>#DIV/0!</v>
      </c>
      <c r="V11" s="17" t="s">
        <v>35</v>
      </c>
      <c r="W11" s="20">
        <f t="shared" si="3"/>
        <v>1</v>
      </c>
      <c r="X11" s="43">
        <v>0</v>
      </c>
      <c r="Y11" s="49">
        <v>1974.9</v>
      </c>
      <c r="Z11" s="42">
        <v>44</v>
      </c>
      <c r="AA11" s="47">
        <f t="shared" si="4"/>
        <v>0</v>
      </c>
      <c r="AB11" s="17" t="s">
        <v>32</v>
      </c>
      <c r="AC11" s="20">
        <f t="shared" si="5"/>
        <v>1</v>
      </c>
      <c r="AD11" s="45">
        <v>0</v>
      </c>
      <c r="AE11" s="42">
        <v>337.4</v>
      </c>
      <c r="AF11" s="45">
        <v>0</v>
      </c>
      <c r="AG11" s="47">
        <f t="shared" si="6"/>
        <v>0</v>
      </c>
      <c r="AH11" s="17" t="s">
        <v>35</v>
      </c>
      <c r="AI11" s="20">
        <f t="shared" si="7"/>
        <v>1</v>
      </c>
      <c r="AJ11" s="42">
        <v>1867.8</v>
      </c>
      <c r="AK11" s="49">
        <v>2164</v>
      </c>
      <c r="AL11" s="47">
        <f t="shared" si="8"/>
        <v>0.86312384473197779</v>
      </c>
      <c r="AM11" s="17" t="s">
        <v>35</v>
      </c>
      <c r="AN11" s="20">
        <f t="shared" si="9"/>
        <v>1</v>
      </c>
      <c r="AO11" s="48">
        <v>4</v>
      </c>
      <c r="AP11" s="17" t="s">
        <v>107</v>
      </c>
      <c r="AQ11" s="20">
        <f t="shared" si="10"/>
        <v>1</v>
      </c>
      <c r="AR11" s="46">
        <v>0</v>
      </c>
      <c r="AS11" s="46">
        <v>0</v>
      </c>
      <c r="AT11" s="46">
        <v>0</v>
      </c>
      <c r="AU11" s="46">
        <v>0</v>
      </c>
      <c r="AV11" s="47">
        <f t="shared" si="11"/>
        <v>0</v>
      </c>
      <c r="AW11" s="17">
        <v>0</v>
      </c>
      <c r="AX11" s="20">
        <f t="shared" si="12"/>
        <v>0</v>
      </c>
      <c r="AY11" s="15"/>
      <c r="AZ11" s="20">
        <f t="shared" si="13"/>
        <v>0</v>
      </c>
      <c r="BA11" s="43">
        <v>0</v>
      </c>
      <c r="BB11" s="43">
        <v>1974.9</v>
      </c>
      <c r="BC11" s="47">
        <f t="shared" si="14"/>
        <v>0</v>
      </c>
      <c r="BD11" s="20">
        <f t="shared" si="43"/>
        <v>-1</v>
      </c>
      <c r="BE11" s="43">
        <v>156.4</v>
      </c>
      <c r="BF11" s="43">
        <v>176.4</v>
      </c>
      <c r="BG11" s="47">
        <f t="shared" si="15"/>
        <v>0.88662131519274379</v>
      </c>
      <c r="BH11" s="20">
        <f t="shared" si="16"/>
        <v>0.5</v>
      </c>
      <c r="BI11" s="46"/>
      <c r="BJ11" s="46"/>
      <c r="BK11" s="51"/>
      <c r="BL11" s="15"/>
      <c r="BM11" s="22">
        <v>0</v>
      </c>
      <c r="BN11" s="20">
        <f t="shared" si="17"/>
        <v>0</v>
      </c>
      <c r="BO11" s="85">
        <v>0</v>
      </c>
      <c r="BP11" s="85">
        <v>937.8</v>
      </c>
      <c r="BQ11" s="85">
        <v>993</v>
      </c>
      <c r="BR11" s="85">
        <v>0</v>
      </c>
      <c r="BS11" s="81">
        <f t="shared" si="44"/>
        <v>0</v>
      </c>
      <c r="BT11" s="20">
        <f t="shared" si="45"/>
        <v>0</v>
      </c>
      <c r="BU11" s="46">
        <v>0</v>
      </c>
      <c r="BV11" s="20">
        <f t="shared" si="18"/>
        <v>0</v>
      </c>
      <c r="BW11" s="46"/>
      <c r="BX11" s="46"/>
      <c r="BY11" s="46"/>
      <c r="BZ11" s="15"/>
      <c r="CA11" s="15" t="e">
        <f t="shared" si="19"/>
        <v>#DIV/0!</v>
      </c>
      <c r="CB11" s="15" t="e">
        <f t="shared" si="20"/>
        <v>#DIV/0!</v>
      </c>
      <c r="CC11" s="42">
        <v>0</v>
      </c>
      <c r="CD11" s="20">
        <f t="shared" si="21"/>
        <v>0</v>
      </c>
      <c r="CE11" s="42">
        <v>0</v>
      </c>
      <c r="CF11" s="20">
        <f t="shared" si="46"/>
        <v>0</v>
      </c>
      <c r="CG11" s="48">
        <v>0</v>
      </c>
      <c r="CH11" s="42">
        <v>608.4</v>
      </c>
      <c r="CI11" s="45">
        <v>0</v>
      </c>
      <c r="CJ11" s="42">
        <v>546.5</v>
      </c>
      <c r="CK11" s="47" t="e">
        <f t="shared" si="22"/>
        <v>#DIV/0!</v>
      </c>
      <c r="CL11" s="20">
        <f t="shared" si="47"/>
        <v>1</v>
      </c>
      <c r="CM11" s="48"/>
      <c r="CN11" s="20">
        <f t="shared" si="23"/>
        <v>0</v>
      </c>
      <c r="CO11" s="25"/>
      <c r="CP11" s="20">
        <f t="shared" si="48"/>
        <v>0</v>
      </c>
      <c r="CQ11" s="15"/>
      <c r="CR11" s="20">
        <f t="shared" si="24"/>
        <v>0</v>
      </c>
      <c r="CS11" s="88"/>
      <c r="CT11" s="20">
        <v>0</v>
      </c>
      <c r="CU11" s="15">
        <v>19</v>
      </c>
      <c r="CV11" s="15">
        <v>327</v>
      </c>
      <c r="CW11" s="53">
        <f t="shared" si="25"/>
        <v>5.8103975535168197E-2</v>
      </c>
      <c r="CX11" s="20">
        <f t="shared" si="26"/>
        <v>0.3</v>
      </c>
      <c r="CY11" s="46"/>
      <c r="CZ11" s="46"/>
      <c r="DA11" s="46">
        <v>1</v>
      </c>
      <c r="DB11" s="46">
        <v>1</v>
      </c>
      <c r="DC11" s="46">
        <v>1</v>
      </c>
      <c r="DD11" s="17">
        <f t="shared" si="27"/>
        <v>3</v>
      </c>
      <c r="DE11" s="20">
        <f t="shared" si="28"/>
        <v>0</v>
      </c>
      <c r="DF11" s="82">
        <v>334.3</v>
      </c>
      <c r="DG11" s="82">
        <v>363.3</v>
      </c>
      <c r="DH11" s="78">
        <f t="shared" si="29"/>
        <v>0.92017616295072946</v>
      </c>
      <c r="DI11" s="79">
        <f t="shared" si="30"/>
        <v>1</v>
      </c>
      <c r="DJ11" s="86">
        <v>0</v>
      </c>
      <c r="DK11" s="24">
        <f t="shared" si="49"/>
        <v>1</v>
      </c>
      <c r="DL11" s="20">
        <f t="shared" si="50"/>
        <v>0</v>
      </c>
      <c r="DM11" s="46" t="s">
        <v>353</v>
      </c>
      <c r="DN11" s="20">
        <f t="shared" si="31"/>
        <v>0.5</v>
      </c>
      <c r="DO11" s="92" t="s">
        <v>396</v>
      </c>
      <c r="DP11" s="20">
        <f t="shared" si="32"/>
        <v>0.5</v>
      </c>
      <c r="DQ11" s="97" t="s">
        <v>397</v>
      </c>
      <c r="DR11" s="20">
        <f t="shared" si="33"/>
        <v>0.5</v>
      </c>
      <c r="DS11" s="91"/>
      <c r="DT11" s="20">
        <f t="shared" si="34"/>
        <v>0</v>
      </c>
      <c r="DU11" s="46" t="s">
        <v>281</v>
      </c>
      <c r="DV11" s="20">
        <f t="shared" si="35"/>
        <v>0.5</v>
      </c>
      <c r="DW11" s="91" t="s">
        <v>398</v>
      </c>
      <c r="DX11" s="20">
        <f t="shared" si="36"/>
        <v>0.5</v>
      </c>
      <c r="DY11" s="91" t="s">
        <v>399</v>
      </c>
      <c r="DZ11" s="20">
        <f t="shared" si="37"/>
        <v>0.5</v>
      </c>
      <c r="EA11" s="91" t="s">
        <v>400</v>
      </c>
      <c r="EB11" s="20">
        <f t="shared" si="38"/>
        <v>0.5</v>
      </c>
      <c r="EC11" s="46" t="s">
        <v>283</v>
      </c>
      <c r="ED11" s="20">
        <f t="shared" si="39"/>
        <v>0.5</v>
      </c>
      <c r="EE11" s="87">
        <f t="shared" si="51"/>
        <v>11.8</v>
      </c>
      <c r="EF11" s="80">
        <v>4</v>
      </c>
    </row>
    <row r="12" spans="1:149" ht="50.1" customHeight="1">
      <c r="A12" s="93" t="s">
        <v>66</v>
      </c>
      <c r="B12" s="41"/>
      <c r="C12" s="41"/>
      <c r="D12" s="83">
        <f t="shared" si="40"/>
        <v>-1</v>
      </c>
      <c r="E12" s="42">
        <v>0</v>
      </c>
      <c r="F12" s="59">
        <v>2415.9</v>
      </c>
      <c r="G12" s="43">
        <v>1616.5</v>
      </c>
      <c r="H12" s="44">
        <v>0</v>
      </c>
      <c r="I12" s="21">
        <f t="shared" si="0"/>
        <v>0</v>
      </c>
      <c r="J12" s="17" t="s">
        <v>31</v>
      </c>
      <c r="K12" s="84">
        <f t="shared" si="41"/>
        <v>1</v>
      </c>
      <c r="L12" s="45">
        <v>0</v>
      </c>
      <c r="M12" s="42">
        <v>4069</v>
      </c>
      <c r="N12" s="42">
        <v>2866.2</v>
      </c>
      <c r="O12" s="46">
        <v>0</v>
      </c>
      <c r="P12" s="47">
        <f t="shared" si="1"/>
        <v>0</v>
      </c>
      <c r="Q12" s="17" t="s">
        <v>34</v>
      </c>
      <c r="R12" s="20">
        <f t="shared" si="42"/>
        <v>1</v>
      </c>
      <c r="S12" s="48">
        <v>0</v>
      </c>
      <c r="T12" s="48">
        <v>0</v>
      </c>
      <c r="U12" s="47" t="e">
        <f t="shared" si="2"/>
        <v>#DIV/0!</v>
      </c>
      <c r="V12" s="17" t="s">
        <v>35</v>
      </c>
      <c r="W12" s="20">
        <f t="shared" si="3"/>
        <v>1</v>
      </c>
      <c r="X12" s="43">
        <v>0</v>
      </c>
      <c r="Y12" s="49">
        <v>2154</v>
      </c>
      <c r="Z12" s="42">
        <v>34.200000000000003</v>
      </c>
      <c r="AA12" s="47">
        <f t="shared" si="4"/>
        <v>0</v>
      </c>
      <c r="AB12" s="17" t="s">
        <v>32</v>
      </c>
      <c r="AC12" s="20">
        <f t="shared" si="5"/>
        <v>1</v>
      </c>
      <c r="AD12" s="45">
        <v>0</v>
      </c>
      <c r="AE12" s="42">
        <v>210.8</v>
      </c>
      <c r="AF12" s="45">
        <v>0</v>
      </c>
      <c r="AG12" s="47">
        <f t="shared" si="6"/>
        <v>0</v>
      </c>
      <c r="AH12" s="17" t="s">
        <v>35</v>
      </c>
      <c r="AI12" s="20">
        <f t="shared" si="7"/>
        <v>1</v>
      </c>
      <c r="AJ12" s="63">
        <v>1700.8</v>
      </c>
      <c r="AK12" s="42">
        <v>1808</v>
      </c>
      <c r="AL12" s="47">
        <f t="shared" si="8"/>
        <v>0.94070796460176986</v>
      </c>
      <c r="AM12" s="17" t="s">
        <v>35</v>
      </c>
      <c r="AN12" s="20">
        <f t="shared" si="9"/>
        <v>1</v>
      </c>
      <c r="AO12" s="48">
        <v>3</v>
      </c>
      <c r="AP12" s="17" t="s">
        <v>107</v>
      </c>
      <c r="AQ12" s="20">
        <f t="shared" si="10"/>
        <v>1</v>
      </c>
      <c r="AR12" s="46">
        <v>0</v>
      </c>
      <c r="AS12" s="46">
        <v>0</v>
      </c>
      <c r="AT12" s="46">
        <v>0</v>
      </c>
      <c r="AU12" s="46">
        <v>0</v>
      </c>
      <c r="AV12" s="47">
        <f t="shared" si="11"/>
        <v>0</v>
      </c>
      <c r="AW12" s="17">
        <v>0</v>
      </c>
      <c r="AX12" s="20">
        <f t="shared" si="12"/>
        <v>0</v>
      </c>
      <c r="AY12" s="15"/>
      <c r="AZ12" s="20">
        <f t="shared" si="13"/>
        <v>0</v>
      </c>
      <c r="BA12" s="43">
        <v>0</v>
      </c>
      <c r="BB12" s="43">
        <v>2154</v>
      </c>
      <c r="BC12" s="47">
        <f t="shared" si="14"/>
        <v>0</v>
      </c>
      <c r="BD12" s="20">
        <f t="shared" si="43"/>
        <v>-1</v>
      </c>
      <c r="BE12" s="43">
        <v>22.2</v>
      </c>
      <c r="BF12" s="43">
        <v>63.5</v>
      </c>
      <c r="BG12" s="47">
        <f t="shared" si="15"/>
        <v>0.34960629921259839</v>
      </c>
      <c r="BH12" s="20">
        <f t="shared" si="16"/>
        <v>0</v>
      </c>
      <c r="BI12" s="46"/>
      <c r="BJ12" s="46"/>
      <c r="BK12" s="51"/>
      <c r="BL12" s="15"/>
      <c r="BM12" s="22">
        <v>0</v>
      </c>
      <c r="BN12" s="20">
        <f t="shared" si="17"/>
        <v>0</v>
      </c>
      <c r="BO12" s="85">
        <v>0</v>
      </c>
      <c r="BP12" s="85">
        <v>1280.8</v>
      </c>
      <c r="BQ12" s="85">
        <v>839</v>
      </c>
      <c r="BR12" s="85">
        <v>0</v>
      </c>
      <c r="BS12" s="81">
        <f t="shared" si="44"/>
        <v>0</v>
      </c>
      <c r="BT12" s="20">
        <f t="shared" si="45"/>
        <v>0</v>
      </c>
      <c r="BU12" s="46">
        <v>0</v>
      </c>
      <c r="BV12" s="20">
        <f t="shared" si="18"/>
        <v>0</v>
      </c>
      <c r="BW12" s="46"/>
      <c r="BX12" s="46"/>
      <c r="BY12" s="46"/>
      <c r="BZ12" s="15"/>
      <c r="CA12" s="15" t="e">
        <f t="shared" si="19"/>
        <v>#DIV/0!</v>
      </c>
      <c r="CB12" s="15" t="e">
        <f t="shared" si="20"/>
        <v>#DIV/0!</v>
      </c>
      <c r="CC12" s="42">
        <v>0</v>
      </c>
      <c r="CD12" s="20">
        <f t="shared" si="21"/>
        <v>0</v>
      </c>
      <c r="CE12" s="42">
        <v>0</v>
      </c>
      <c r="CF12" s="20">
        <f t="shared" si="46"/>
        <v>0</v>
      </c>
      <c r="CG12" s="48">
        <v>0</v>
      </c>
      <c r="CH12" s="42">
        <v>799.4</v>
      </c>
      <c r="CI12" s="45">
        <v>0</v>
      </c>
      <c r="CJ12" s="42">
        <v>501.6</v>
      </c>
      <c r="CK12" s="47" t="e">
        <f t="shared" si="22"/>
        <v>#DIV/0!</v>
      </c>
      <c r="CL12" s="20">
        <f t="shared" si="47"/>
        <v>1</v>
      </c>
      <c r="CM12" s="48"/>
      <c r="CN12" s="20">
        <f t="shared" si="23"/>
        <v>0</v>
      </c>
      <c r="CO12" s="25"/>
      <c r="CP12" s="20">
        <f t="shared" si="48"/>
        <v>0</v>
      </c>
      <c r="CQ12" s="76"/>
      <c r="CR12" s="20">
        <f t="shared" si="24"/>
        <v>0</v>
      </c>
      <c r="CS12" s="74"/>
      <c r="CT12" s="20">
        <v>0</v>
      </c>
      <c r="CU12" s="15">
        <v>13</v>
      </c>
      <c r="CV12" s="15">
        <v>380</v>
      </c>
      <c r="CW12" s="53">
        <f t="shared" si="25"/>
        <v>3.4210526315789476E-2</v>
      </c>
      <c r="CX12" s="20">
        <f t="shared" si="26"/>
        <v>0.6</v>
      </c>
      <c r="CY12" s="46"/>
      <c r="CZ12" s="46"/>
      <c r="DA12" s="46">
        <v>1</v>
      </c>
      <c r="DB12" s="46">
        <v>1</v>
      </c>
      <c r="DC12" s="46">
        <v>1</v>
      </c>
      <c r="DD12" s="17">
        <f t="shared" si="27"/>
        <v>3</v>
      </c>
      <c r="DE12" s="20">
        <f t="shared" si="28"/>
        <v>0</v>
      </c>
      <c r="DF12" s="31">
        <v>1030.9000000000001</v>
      </c>
      <c r="DG12" s="82">
        <v>1260.5</v>
      </c>
      <c r="DH12" s="78">
        <f t="shared" si="29"/>
        <v>0.8178500595001984</v>
      </c>
      <c r="DI12" s="79">
        <f t="shared" si="30"/>
        <v>1</v>
      </c>
      <c r="DJ12" s="86">
        <v>0</v>
      </c>
      <c r="DK12" s="24">
        <f t="shared" si="49"/>
        <v>1</v>
      </c>
      <c r="DL12" s="20">
        <f t="shared" si="50"/>
        <v>0</v>
      </c>
      <c r="DM12" s="46"/>
      <c r="DN12" s="20">
        <f t="shared" si="31"/>
        <v>0</v>
      </c>
      <c r="DO12" s="46" t="s">
        <v>275</v>
      </c>
      <c r="DP12" s="20">
        <f t="shared" si="32"/>
        <v>0.5</v>
      </c>
      <c r="DQ12" s="30" t="s">
        <v>416</v>
      </c>
      <c r="DR12" s="20">
        <f t="shared" si="33"/>
        <v>0.5</v>
      </c>
      <c r="DS12" s="65"/>
      <c r="DT12" s="20">
        <f t="shared" si="34"/>
        <v>0</v>
      </c>
      <c r="DU12" s="46" t="s">
        <v>277</v>
      </c>
      <c r="DV12" s="20">
        <f t="shared" si="35"/>
        <v>0.5</v>
      </c>
      <c r="DW12" s="91" t="s">
        <v>378</v>
      </c>
      <c r="DX12" s="20">
        <f t="shared" si="36"/>
        <v>0.5</v>
      </c>
      <c r="DY12" s="91" t="s">
        <v>379</v>
      </c>
      <c r="DZ12" s="20">
        <f t="shared" si="37"/>
        <v>0.5</v>
      </c>
      <c r="EA12" s="94" t="s">
        <v>380</v>
      </c>
      <c r="EB12" s="20">
        <f t="shared" si="38"/>
        <v>0.5</v>
      </c>
      <c r="EC12" s="46" t="s">
        <v>240</v>
      </c>
      <c r="ED12" s="20">
        <f t="shared" si="39"/>
        <v>0.5</v>
      </c>
      <c r="EE12" s="87">
        <f t="shared" si="51"/>
        <v>11.1</v>
      </c>
      <c r="EF12" s="80">
        <v>6</v>
      </c>
    </row>
    <row r="13" spans="1:149" ht="50.1" customHeight="1">
      <c r="A13" s="93" t="s">
        <v>75</v>
      </c>
      <c r="B13" s="40"/>
      <c r="C13" s="40"/>
      <c r="D13" s="83">
        <f t="shared" si="40"/>
        <v>-1</v>
      </c>
      <c r="E13" s="42">
        <v>0</v>
      </c>
      <c r="F13" s="59">
        <v>2100.6</v>
      </c>
      <c r="G13" s="43">
        <v>1290.3</v>
      </c>
      <c r="H13" s="44">
        <v>0</v>
      </c>
      <c r="I13" s="21">
        <f t="shared" si="0"/>
        <v>0</v>
      </c>
      <c r="J13" s="17" t="s">
        <v>31</v>
      </c>
      <c r="K13" s="84">
        <f t="shared" si="41"/>
        <v>1</v>
      </c>
      <c r="L13" s="45">
        <v>0</v>
      </c>
      <c r="M13" s="42">
        <v>3840.1</v>
      </c>
      <c r="N13" s="42">
        <v>2406.9</v>
      </c>
      <c r="O13" s="46">
        <v>0</v>
      </c>
      <c r="P13" s="47">
        <f t="shared" si="1"/>
        <v>0</v>
      </c>
      <c r="Q13" s="17" t="s">
        <v>34</v>
      </c>
      <c r="R13" s="20">
        <f t="shared" si="42"/>
        <v>1</v>
      </c>
      <c r="S13" s="48">
        <v>0</v>
      </c>
      <c r="T13" s="48">
        <v>0</v>
      </c>
      <c r="U13" s="47" t="e">
        <f t="shared" si="2"/>
        <v>#DIV/0!</v>
      </c>
      <c r="V13" s="17" t="s">
        <v>35</v>
      </c>
      <c r="W13" s="20">
        <f t="shared" si="3"/>
        <v>1</v>
      </c>
      <c r="X13" s="43">
        <v>0</v>
      </c>
      <c r="Y13" s="49">
        <v>2077.9</v>
      </c>
      <c r="Z13" s="42">
        <v>36.9</v>
      </c>
      <c r="AA13" s="47">
        <f t="shared" si="4"/>
        <v>0</v>
      </c>
      <c r="AB13" s="17" t="s">
        <v>32</v>
      </c>
      <c r="AC13" s="20">
        <f t="shared" si="5"/>
        <v>1</v>
      </c>
      <c r="AD13" s="45">
        <v>0</v>
      </c>
      <c r="AE13" s="42">
        <v>305.5</v>
      </c>
      <c r="AF13" s="45">
        <v>0</v>
      </c>
      <c r="AG13" s="47">
        <f t="shared" si="6"/>
        <v>0</v>
      </c>
      <c r="AH13" s="17" t="s">
        <v>35</v>
      </c>
      <c r="AI13" s="20">
        <f t="shared" si="7"/>
        <v>1</v>
      </c>
      <c r="AJ13" s="42">
        <v>1661.1</v>
      </c>
      <c r="AK13" s="42">
        <v>2035</v>
      </c>
      <c r="AL13" s="47">
        <f t="shared" si="8"/>
        <v>0.81626535626535623</v>
      </c>
      <c r="AM13" s="17" t="s">
        <v>35</v>
      </c>
      <c r="AN13" s="20">
        <f t="shared" si="9"/>
        <v>1</v>
      </c>
      <c r="AO13" s="48">
        <v>1</v>
      </c>
      <c r="AP13" s="17" t="s">
        <v>107</v>
      </c>
      <c r="AQ13" s="20">
        <f t="shared" si="10"/>
        <v>1</v>
      </c>
      <c r="AR13" s="46">
        <v>0</v>
      </c>
      <c r="AS13" s="46">
        <v>0</v>
      </c>
      <c r="AT13" s="46">
        <v>0</v>
      </c>
      <c r="AU13" s="46">
        <v>0</v>
      </c>
      <c r="AV13" s="47">
        <f t="shared" si="11"/>
        <v>0</v>
      </c>
      <c r="AW13" s="17">
        <v>0</v>
      </c>
      <c r="AX13" s="20">
        <f t="shared" si="12"/>
        <v>0</v>
      </c>
      <c r="AY13" s="15">
        <v>1</v>
      </c>
      <c r="AZ13" s="98">
        <f t="shared" si="13"/>
        <v>-1</v>
      </c>
      <c r="BA13" s="43">
        <v>0</v>
      </c>
      <c r="BB13" s="43">
        <v>2077.9</v>
      </c>
      <c r="BC13" s="47">
        <f t="shared" si="14"/>
        <v>0</v>
      </c>
      <c r="BD13" s="20">
        <f t="shared" si="43"/>
        <v>-1</v>
      </c>
      <c r="BE13" s="43">
        <v>18.899999999999999</v>
      </c>
      <c r="BF13" s="43">
        <v>107.2</v>
      </c>
      <c r="BG13" s="47">
        <f t="shared" si="15"/>
        <v>0.17630597014925373</v>
      </c>
      <c r="BH13" s="20">
        <f t="shared" si="16"/>
        <v>0</v>
      </c>
      <c r="BI13" s="46"/>
      <c r="BJ13" s="46"/>
      <c r="BK13" s="51"/>
      <c r="BL13" s="15"/>
      <c r="BM13" s="22">
        <v>0</v>
      </c>
      <c r="BN13" s="20">
        <f t="shared" si="17"/>
        <v>0</v>
      </c>
      <c r="BO13" s="85">
        <v>0</v>
      </c>
      <c r="BP13" s="85">
        <v>1066.7</v>
      </c>
      <c r="BQ13" s="85">
        <v>974.3</v>
      </c>
      <c r="BR13" s="85">
        <v>0</v>
      </c>
      <c r="BS13" s="81">
        <f t="shared" si="44"/>
        <v>0</v>
      </c>
      <c r="BT13" s="20">
        <f t="shared" si="45"/>
        <v>0</v>
      </c>
      <c r="BU13" s="46">
        <v>0</v>
      </c>
      <c r="BV13" s="20">
        <f t="shared" si="18"/>
        <v>0</v>
      </c>
      <c r="BW13" s="46"/>
      <c r="BX13" s="46"/>
      <c r="BY13" s="46"/>
      <c r="BZ13" s="15"/>
      <c r="CA13" s="15" t="e">
        <f t="shared" si="19"/>
        <v>#DIV/0!</v>
      </c>
      <c r="CB13" s="15" t="e">
        <f t="shared" si="20"/>
        <v>#DIV/0!</v>
      </c>
      <c r="CC13" s="42">
        <v>0</v>
      </c>
      <c r="CD13" s="20">
        <f t="shared" si="21"/>
        <v>0</v>
      </c>
      <c r="CE13" s="42">
        <v>0</v>
      </c>
      <c r="CF13" s="20">
        <f t="shared" si="46"/>
        <v>0</v>
      </c>
      <c r="CG13" s="48">
        <v>0</v>
      </c>
      <c r="CH13" s="42">
        <v>810.3</v>
      </c>
      <c r="CI13" s="45">
        <v>0</v>
      </c>
      <c r="CJ13" s="42">
        <v>708.3</v>
      </c>
      <c r="CK13" s="47" t="e">
        <f t="shared" si="22"/>
        <v>#DIV/0!</v>
      </c>
      <c r="CL13" s="20">
        <f t="shared" si="47"/>
        <v>1</v>
      </c>
      <c r="CM13" s="48"/>
      <c r="CN13" s="20">
        <f t="shared" si="23"/>
        <v>0</v>
      </c>
      <c r="CO13" s="25"/>
      <c r="CP13" s="20">
        <f t="shared" si="48"/>
        <v>0</v>
      </c>
      <c r="CQ13" s="15"/>
      <c r="CR13" s="20">
        <f t="shared" si="24"/>
        <v>0</v>
      </c>
      <c r="CS13" s="88"/>
      <c r="CT13" s="20">
        <v>0</v>
      </c>
      <c r="CU13" s="15">
        <v>11</v>
      </c>
      <c r="CV13" s="15">
        <v>311</v>
      </c>
      <c r="CW13" s="53">
        <f t="shared" si="25"/>
        <v>3.5369774919614148E-2</v>
      </c>
      <c r="CX13" s="20">
        <f t="shared" si="26"/>
        <v>0.6</v>
      </c>
      <c r="CY13" s="46"/>
      <c r="CZ13" s="46"/>
      <c r="DA13" s="46">
        <v>1</v>
      </c>
      <c r="DB13" s="46">
        <v>1</v>
      </c>
      <c r="DC13" s="46">
        <v>1</v>
      </c>
      <c r="DD13" s="17">
        <f t="shared" si="27"/>
        <v>3</v>
      </c>
      <c r="DE13" s="20">
        <f t="shared" si="28"/>
        <v>0</v>
      </c>
      <c r="DF13" s="82">
        <v>239.3</v>
      </c>
      <c r="DG13" s="31">
        <v>224.6</v>
      </c>
      <c r="DH13" s="78">
        <f t="shared" si="29"/>
        <v>1.0654496883348175</v>
      </c>
      <c r="DI13" s="79">
        <f t="shared" si="30"/>
        <v>-1</v>
      </c>
      <c r="DJ13" s="86">
        <v>0</v>
      </c>
      <c r="DK13" s="24">
        <f t="shared" si="49"/>
        <v>1</v>
      </c>
      <c r="DL13" s="20">
        <f t="shared" si="50"/>
        <v>0</v>
      </c>
      <c r="DM13" s="46"/>
      <c r="DN13" s="20">
        <f t="shared" si="31"/>
        <v>0</v>
      </c>
      <c r="DO13" s="46" t="s">
        <v>275</v>
      </c>
      <c r="DP13" s="20">
        <f t="shared" si="32"/>
        <v>0.5</v>
      </c>
      <c r="DQ13" s="90" t="s">
        <v>393</v>
      </c>
      <c r="DR13" s="20">
        <f t="shared" si="33"/>
        <v>0.5</v>
      </c>
      <c r="DS13" s="46"/>
      <c r="DT13" s="20">
        <f t="shared" si="34"/>
        <v>0</v>
      </c>
      <c r="DU13" s="15"/>
      <c r="DV13" s="20">
        <f t="shared" si="35"/>
        <v>0</v>
      </c>
      <c r="DW13" s="91" t="s">
        <v>394</v>
      </c>
      <c r="DX13" s="20">
        <f t="shared" si="36"/>
        <v>0.5</v>
      </c>
      <c r="DY13" s="46" t="s">
        <v>359</v>
      </c>
      <c r="DZ13" s="20">
        <f t="shared" si="37"/>
        <v>0.5</v>
      </c>
      <c r="EA13" s="91" t="s">
        <v>395</v>
      </c>
      <c r="EB13" s="20">
        <f t="shared" si="38"/>
        <v>0.5</v>
      </c>
      <c r="EC13" s="46" t="s">
        <v>286</v>
      </c>
      <c r="ED13" s="20">
        <f t="shared" si="39"/>
        <v>0.5</v>
      </c>
      <c r="EE13" s="87">
        <f t="shared" si="51"/>
        <v>7.6</v>
      </c>
      <c r="EF13" s="80">
        <v>9</v>
      </c>
    </row>
    <row r="14" spans="1:149" ht="50.1" customHeight="1">
      <c r="A14" s="93" t="s">
        <v>71</v>
      </c>
      <c r="B14" s="41"/>
      <c r="C14" s="41"/>
      <c r="D14" s="83">
        <f t="shared" si="40"/>
        <v>-1</v>
      </c>
      <c r="E14" s="42">
        <v>0</v>
      </c>
      <c r="F14" s="59">
        <v>2119.8000000000002</v>
      </c>
      <c r="G14" s="43">
        <v>1747.7</v>
      </c>
      <c r="H14" s="44">
        <v>0</v>
      </c>
      <c r="I14" s="21">
        <f t="shared" si="0"/>
        <v>0</v>
      </c>
      <c r="J14" s="17" t="s">
        <v>31</v>
      </c>
      <c r="K14" s="84">
        <f t="shared" si="41"/>
        <v>1</v>
      </c>
      <c r="L14" s="45">
        <v>0</v>
      </c>
      <c r="M14" s="42">
        <v>4012.7</v>
      </c>
      <c r="N14" s="42">
        <v>3188</v>
      </c>
      <c r="O14" s="46">
        <v>0</v>
      </c>
      <c r="P14" s="47">
        <f t="shared" si="1"/>
        <v>0</v>
      </c>
      <c r="Q14" s="17" t="s">
        <v>34</v>
      </c>
      <c r="R14" s="20">
        <f t="shared" si="42"/>
        <v>1</v>
      </c>
      <c r="S14" s="48">
        <v>0</v>
      </c>
      <c r="T14" s="48">
        <v>0</v>
      </c>
      <c r="U14" s="47" t="e">
        <f t="shared" si="2"/>
        <v>#DIV/0!</v>
      </c>
      <c r="V14" s="17" t="s">
        <v>35</v>
      </c>
      <c r="W14" s="20">
        <f t="shared" si="3"/>
        <v>1</v>
      </c>
      <c r="X14" s="43">
        <v>0</v>
      </c>
      <c r="Y14" s="49">
        <v>2281.4</v>
      </c>
      <c r="Z14" s="42">
        <v>37</v>
      </c>
      <c r="AA14" s="47">
        <f t="shared" si="4"/>
        <v>0</v>
      </c>
      <c r="AB14" s="17" t="s">
        <v>32</v>
      </c>
      <c r="AC14" s="20">
        <f t="shared" si="5"/>
        <v>1</v>
      </c>
      <c r="AD14" s="45">
        <v>0</v>
      </c>
      <c r="AE14" s="42">
        <v>275.10000000000002</v>
      </c>
      <c r="AF14" s="45">
        <v>0</v>
      </c>
      <c r="AG14" s="47">
        <f t="shared" si="6"/>
        <v>0</v>
      </c>
      <c r="AH14" s="17" t="s">
        <v>35</v>
      </c>
      <c r="AI14" s="20">
        <f t="shared" si="7"/>
        <v>1</v>
      </c>
      <c r="AJ14" s="42">
        <v>1889.2</v>
      </c>
      <c r="AK14" s="42">
        <v>2102</v>
      </c>
      <c r="AL14" s="47">
        <f t="shared" si="8"/>
        <v>0.89876308277830641</v>
      </c>
      <c r="AM14" s="17" t="s">
        <v>35</v>
      </c>
      <c r="AN14" s="20">
        <f t="shared" si="9"/>
        <v>1</v>
      </c>
      <c r="AO14" s="48">
        <v>3</v>
      </c>
      <c r="AP14" s="17" t="s">
        <v>107</v>
      </c>
      <c r="AQ14" s="20">
        <f t="shared" si="10"/>
        <v>1</v>
      </c>
      <c r="AR14" s="46">
        <v>0</v>
      </c>
      <c r="AS14" s="46">
        <v>0</v>
      </c>
      <c r="AT14" s="46">
        <v>0</v>
      </c>
      <c r="AU14" s="46">
        <v>0</v>
      </c>
      <c r="AV14" s="47">
        <f t="shared" si="11"/>
        <v>0</v>
      </c>
      <c r="AW14" s="17">
        <v>0</v>
      </c>
      <c r="AX14" s="20">
        <f t="shared" si="12"/>
        <v>0</v>
      </c>
      <c r="AY14" s="15"/>
      <c r="AZ14" s="20">
        <f t="shared" si="13"/>
        <v>0</v>
      </c>
      <c r="BA14" s="43">
        <v>0</v>
      </c>
      <c r="BB14" s="43">
        <v>2281.4</v>
      </c>
      <c r="BC14" s="47">
        <f t="shared" si="14"/>
        <v>0</v>
      </c>
      <c r="BD14" s="20">
        <f t="shared" si="43"/>
        <v>-1</v>
      </c>
      <c r="BE14" s="43">
        <v>49.2</v>
      </c>
      <c r="BF14" s="43">
        <v>171.2</v>
      </c>
      <c r="BG14" s="47">
        <f t="shared" si="15"/>
        <v>0.28738317757009352</v>
      </c>
      <c r="BH14" s="20">
        <f t="shared" si="16"/>
        <v>0</v>
      </c>
      <c r="BI14" s="46"/>
      <c r="BJ14" s="46"/>
      <c r="BK14" s="51"/>
      <c r="BL14" s="15"/>
      <c r="BM14" s="22">
        <v>0</v>
      </c>
      <c r="BN14" s="20">
        <f t="shared" si="17"/>
        <v>0</v>
      </c>
      <c r="BO14" s="85">
        <v>0</v>
      </c>
      <c r="BP14" s="85">
        <v>1435.8</v>
      </c>
      <c r="BQ14" s="85">
        <v>808.6</v>
      </c>
      <c r="BR14" s="85">
        <v>0</v>
      </c>
      <c r="BS14" s="81">
        <f t="shared" si="44"/>
        <v>0</v>
      </c>
      <c r="BT14" s="20">
        <f t="shared" si="45"/>
        <v>0</v>
      </c>
      <c r="BU14" s="46">
        <v>0</v>
      </c>
      <c r="BV14" s="20">
        <f t="shared" si="18"/>
        <v>0</v>
      </c>
      <c r="BW14" s="46"/>
      <c r="BX14" s="46"/>
      <c r="BY14" s="46"/>
      <c r="BZ14" s="15"/>
      <c r="CA14" s="15" t="e">
        <f t="shared" si="19"/>
        <v>#DIV/0!</v>
      </c>
      <c r="CB14" s="15" t="e">
        <f t="shared" si="20"/>
        <v>#DIV/0!</v>
      </c>
      <c r="CC14" s="42">
        <v>0</v>
      </c>
      <c r="CD14" s="20">
        <f t="shared" si="21"/>
        <v>0</v>
      </c>
      <c r="CE14" s="42">
        <v>0</v>
      </c>
      <c r="CF14" s="20">
        <f t="shared" si="46"/>
        <v>0</v>
      </c>
      <c r="CG14" s="48">
        <v>0</v>
      </c>
      <c r="CH14" s="42">
        <v>372</v>
      </c>
      <c r="CI14" s="45">
        <v>0</v>
      </c>
      <c r="CJ14" s="42">
        <v>391.1</v>
      </c>
      <c r="CK14" s="47" t="e">
        <f t="shared" si="22"/>
        <v>#DIV/0!</v>
      </c>
      <c r="CL14" s="20">
        <f t="shared" si="47"/>
        <v>1</v>
      </c>
      <c r="CM14" s="48"/>
      <c r="CN14" s="20">
        <f t="shared" si="23"/>
        <v>0</v>
      </c>
      <c r="CO14" s="25"/>
      <c r="CP14" s="20">
        <f t="shared" si="48"/>
        <v>0</v>
      </c>
      <c r="CQ14" s="15"/>
      <c r="CR14" s="20">
        <f t="shared" si="24"/>
        <v>0</v>
      </c>
      <c r="CS14" s="88"/>
      <c r="CT14" s="20">
        <v>0</v>
      </c>
      <c r="CU14" s="15">
        <v>12</v>
      </c>
      <c r="CV14" s="15">
        <v>340</v>
      </c>
      <c r="CW14" s="53">
        <f t="shared" si="25"/>
        <v>3.5294117647058823E-2</v>
      </c>
      <c r="CX14" s="20">
        <f t="shared" si="26"/>
        <v>0.6</v>
      </c>
      <c r="CY14" s="46"/>
      <c r="CZ14" s="46"/>
      <c r="DA14" s="46">
        <v>1</v>
      </c>
      <c r="DB14" s="46">
        <v>1</v>
      </c>
      <c r="DC14" s="46">
        <v>1</v>
      </c>
      <c r="DD14" s="17">
        <f t="shared" si="27"/>
        <v>3</v>
      </c>
      <c r="DE14" s="20">
        <f t="shared" si="28"/>
        <v>0</v>
      </c>
      <c r="DF14" s="82">
        <v>155</v>
      </c>
      <c r="DG14" s="82">
        <v>310.7</v>
      </c>
      <c r="DH14" s="78">
        <f t="shared" si="29"/>
        <v>0.49887351142581271</v>
      </c>
      <c r="DI14" s="79">
        <f t="shared" si="30"/>
        <v>1</v>
      </c>
      <c r="DJ14" s="86">
        <v>0</v>
      </c>
      <c r="DK14" s="24">
        <f t="shared" si="49"/>
        <v>1</v>
      </c>
      <c r="DL14" s="20">
        <f t="shared" si="50"/>
        <v>0</v>
      </c>
      <c r="DM14" s="99"/>
      <c r="DN14" s="20">
        <f t="shared" si="31"/>
        <v>0</v>
      </c>
      <c r="DO14" s="46" t="s">
        <v>371</v>
      </c>
      <c r="DP14" s="20">
        <f t="shared" si="32"/>
        <v>0.5</v>
      </c>
      <c r="DQ14" s="97" t="s">
        <v>409</v>
      </c>
      <c r="DR14" s="20">
        <f t="shared" si="33"/>
        <v>0.5</v>
      </c>
      <c r="DS14" s="46"/>
      <c r="DT14" s="20">
        <f t="shared" si="34"/>
        <v>0</v>
      </c>
      <c r="DU14" s="46" t="s">
        <v>357</v>
      </c>
      <c r="DV14" s="20">
        <f t="shared" si="35"/>
        <v>0.5</v>
      </c>
      <c r="DW14" s="91" t="s">
        <v>378</v>
      </c>
      <c r="DX14" s="20">
        <f t="shared" si="36"/>
        <v>0.5</v>
      </c>
      <c r="DY14" s="46" t="s">
        <v>358</v>
      </c>
      <c r="DZ14" s="20">
        <f t="shared" si="37"/>
        <v>0.5</v>
      </c>
      <c r="EA14" s="46" t="s">
        <v>372</v>
      </c>
      <c r="EB14" s="20">
        <f t="shared" si="38"/>
        <v>0.5</v>
      </c>
      <c r="EC14" s="46" t="s">
        <v>364</v>
      </c>
      <c r="ED14" s="20">
        <f t="shared" si="39"/>
        <v>0.5</v>
      </c>
      <c r="EE14" s="87">
        <f t="shared" si="51"/>
        <v>11.1</v>
      </c>
      <c r="EF14" s="80">
        <v>6</v>
      </c>
    </row>
    <row r="15" spans="1:149" ht="50.1" customHeight="1">
      <c r="A15" s="93" t="s">
        <v>74</v>
      </c>
      <c r="B15" s="41"/>
      <c r="C15" s="41"/>
      <c r="D15" s="83">
        <f t="shared" si="40"/>
        <v>-1</v>
      </c>
      <c r="E15" s="42">
        <v>384.2</v>
      </c>
      <c r="F15" s="49">
        <v>7342.3</v>
      </c>
      <c r="G15" s="43">
        <v>254.2</v>
      </c>
      <c r="H15" s="59">
        <v>0</v>
      </c>
      <c r="I15" s="21">
        <f t="shared" si="0"/>
        <v>5.4203524216644795E-2</v>
      </c>
      <c r="J15" s="17" t="s">
        <v>31</v>
      </c>
      <c r="K15" s="84">
        <f>IF(I15&lt;=0.1,1,0)</f>
        <v>1</v>
      </c>
      <c r="L15" s="42">
        <v>22900</v>
      </c>
      <c r="M15" s="42">
        <v>32356.9</v>
      </c>
      <c r="N15" s="42">
        <v>9186.1</v>
      </c>
      <c r="O15" s="46">
        <v>0</v>
      </c>
      <c r="P15" s="47">
        <f t="shared" si="1"/>
        <v>0.98831287655152167</v>
      </c>
      <c r="Q15" s="17" t="s">
        <v>376</v>
      </c>
      <c r="R15" s="20">
        <f t="shared" si="42"/>
        <v>1</v>
      </c>
      <c r="S15" s="42">
        <v>22900</v>
      </c>
      <c r="T15" s="42">
        <v>21000</v>
      </c>
      <c r="U15" s="47">
        <f t="shared" si="2"/>
        <v>1.0904761904761904</v>
      </c>
      <c r="V15" s="17" t="s">
        <v>35</v>
      </c>
      <c r="W15" s="20">
        <f t="shared" si="3"/>
        <v>0</v>
      </c>
      <c r="X15" s="43">
        <v>509.5</v>
      </c>
      <c r="Y15" s="49">
        <v>7726.5</v>
      </c>
      <c r="Z15" s="42">
        <v>0</v>
      </c>
      <c r="AA15" s="47">
        <f t="shared" si="4"/>
        <v>6.5941888306477708E-2</v>
      </c>
      <c r="AB15" s="17" t="s">
        <v>32</v>
      </c>
      <c r="AC15" s="20">
        <f t="shared" si="5"/>
        <v>1</v>
      </c>
      <c r="AD15" s="45">
        <v>10000</v>
      </c>
      <c r="AE15" s="42">
        <v>0</v>
      </c>
      <c r="AF15" s="42">
        <v>10000</v>
      </c>
      <c r="AG15" s="47">
        <f t="shared" si="6"/>
        <v>1</v>
      </c>
      <c r="AH15" s="17" t="s">
        <v>35</v>
      </c>
      <c r="AI15" s="20">
        <f t="shared" si="7"/>
        <v>1</v>
      </c>
      <c r="AJ15" s="42">
        <v>0</v>
      </c>
      <c r="AK15" s="42">
        <v>0</v>
      </c>
      <c r="AL15" s="47" t="e">
        <f t="shared" si="8"/>
        <v>#DIV/0!</v>
      </c>
      <c r="AM15" s="17" t="s">
        <v>35</v>
      </c>
      <c r="AN15" s="20">
        <v>0</v>
      </c>
      <c r="AO15" s="48">
        <v>5</v>
      </c>
      <c r="AP15" s="17" t="s">
        <v>107</v>
      </c>
      <c r="AQ15" s="20">
        <f t="shared" si="10"/>
        <v>1</v>
      </c>
      <c r="AR15" s="46">
        <v>0</v>
      </c>
      <c r="AS15" s="46">
        <v>0</v>
      </c>
      <c r="AT15" s="46">
        <v>0</v>
      </c>
      <c r="AU15" s="46">
        <v>0</v>
      </c>
      <c r="AV15" s="47">
        <f t="shared" si="11"/>
        <v>0</v>
      </c>
      <c r="AW15" s="17">
        <v>0</v>
      </c>
      <c r="AX15" s="20">
        <f t="shared" si="12"/>
        <v>0</v>
      </c>
      <c r="AY15" s="15">
        <v>1</v>
      </c>
      <c r="AZ15" s="20">
        <f t="shared" ref="AZ15" si="52">IF(ISBLANK(AY15),0,-1)</f>
        <v>-1</v>
      </c>
      <c r="BA15" s="42">
        <v>1322</v>
      </c>
      <c r="BB15" s="42">
        <v>7726.5</v>
      </c>
      <c r="BC15" s="47">
        <f t="shared" si="14"/>
        <v>0.17109946288746522</v>
      </c>
      <c r="BD15" s="20">
        <f t="shared" si="43"/>
        <v>-1</v>
      </c>
      <c r="BE15" s="42">
        <v>1321.8</v>
      </c>
      <c r="BF15" s="42">
        <v>6554.1</v>
      </c>
      <c r="BG15" s="47">
        <f t="shared" si="15"/>
        <v>0.20167528722479058</v>
      </c>
      <c r="BH15" s="20">
        <f t="shared" si="16"/>
        <v>0</v>
      </c>
      <c r="BI15" s="46"/>
      <c r="BJ15" s="46"/>
      <c r="BK15" s="51"/>
      <c r="BL15" s="15"/>
      <c r="BM15" s="22">
        <v>0</v>
      </c>
      <c r="BN15" s="20">
        <f t="shared" si="17"/>
        <v>0</v>
      </c>
      <c r="BO15" s="85">
        <v>0</v>
      </c>
      <c r="BP15" s="85">
        <v>4274.7</v>
      </c>
      <c r="BQ15" s="85">
        <v>3451.9</v>
      </c>
      <c r="BR15" s="85">
        <v>0</v>
      </c>
      <c r="BS15" s="81">
        <f t="shared" si="44"/>
        <v>0</v>
      </c>
      <c r="BT15" s="20">
        <f t="shared" si="45"/>
        <v>0</v>
      </c>
      <c r="BU15" s="46">
        <v>0</v>
      </c>
      <c r="BV15" s="20">
        <f t="shared" si="18"/>
        <v>0</v>
      </c>
      <c r="BW15" s="46"/>
      <c r="BX15" s="46"/>
      <c r="BY15" s="46"/>
      <c r="BZ15" s="15"/>
      <c r="CA15" s="15" t="e">
        <f t="shared" si="19"/>
        <v>#DIV/0!</v>
      </c>
      <c r="CB15" s="15" t="e">
        <f t="shared" si="20"/>
        <v>#DIV/0!</v>
      </c>
      <c r="CC15" s="42"/>
      <c r="CD15" s="20">
        <f t="shared" si="21"/>
        <v>0</v>
      </c>
      <c r="CE15" s="42">
        <v>0</v>
      </c>
      <c r="CF15" s="20">
        <f t="shared" si="46"/>
        <v>0</v>
      </c>
      <c r="CG15" s="43">
        <v>22900</v>
      </c>
      <c r="CH15" s="42">
        <v>7088.1</v>
      </c>
      <c r="CI15" s="42">
        <v>23000</v>
      </c>
      <c r="CJ15" s="42">
        <v>11712.2</v>
      </c>
      <c r="CK15" s="47">
        <f t="shared" si="22"/>
        <v>1.6451908679765166</v>
      </c>
      <c r="CL15" s="20">
        <f t="shared" si="47"/>
        <v>0</v>
      </c>
      <c r="CM15" s="48"/>
      <c r="CN15" s="20">
        <f t="shared" si="23"/>
        <v>0</v>
      </c>
      <c r="CO15" s="25"/>
      <c r="CP15" s="20">
        <f t="shared" si="48"/>
        <v>0</v>
      </c>
      <c r="CQ15" s="15"/>
      <c r="CR15" s="20">
        <f t="shared" si="24"/>
        <v>0</v>
      </c>
      <c r="CS15" s="88"/>
      <c r="CT15" s="20">
        <v>0</v>
      </c>
      <c r="CU15" s="15">
        <v>25</v>
      </c>
      <c r="CV15" s="15">
        <v>414</v>
      </c>
      <c r="CW15" s="53">
        <f t="shared" si="25"/>
        <v>6.0386473429951688E-2</v>
      </c>
      <c r="CX15" s="20">
        <f t="shared" si="26"/>
        <v>0.3</v>
      </c>
      <c r="CY15" s="46"/>
      <c r="CZ15" s="46"/>
      <c r="DA15" s="46">
        <v>1</v>
      </c>
      <c r="DB15" s="46">
        <v>1</v>
      </c>
      <c r="DC15" s="46">
        <v>1</v>
      </c>
      <c r="DD15" s="17">
        <f t="shared" si="27"/>
        <v>3</v>
      </c>
      <c r="DE15" s="20">
        <f t="shared" si="28"/>
        <v>0</v>
      </c>
      <c r="DF15" s="31">
        <v>13241.3</v>
      </c>
      <c r="DG15" s="31">
        <v>12660.5</v>
      </c>
      <c r="DH15" s="78">
        <f t="shared" si="29"/>
        <v>1.0458749654437027</v>
      </c>
      <c r="DI15" s="79">
        <f t="shared" si="30"/>
        <v>-1</v>
      </c>
      <c r="DJ15" s="86">
        <v>0</v>
      </c>
      <c r="DK15" s="24">
        <f t="shared" si="49"/>
        <v>1</v>
      </c>
      <c r="DL15" s="20">
        <f t="shared" si="50"/>
        <v>0</v>
      </c>
      <c r="DM15" s="46" t="s">
        <v>284</v>
      </c>
      <c r="DN15" s="20">
        <f t="shared" si="31"/>
        <v>0.5</v>
      </c>
      <c r="DO15" s="46" t="s">
        <v>276</v>
      </c>
      <c r="DP15" s="20">
        <f t="shared" si="32"/>
        <v>0.5</v>
      </c>
      <c r="DQ15" s="97" t="s">
        <v>410</v>
      </c>
      <c r="DR15" s="20">
        <f t="shared" si="33"/>
        <v>0.5</v>
      </c>
      <c r="DS15" s="91" t="s">
        <v>411</v>
      </c>
      <c r="DT15" s="20">
        <f t="shared" si="34"/>
        <v>0.5</v>
      </c>
      <c r="DU15" s="91" t="s">
        <v>375</v>
      </c>
      <c r="DV15" s="20">
        <f t="shared" si="35"/>
        <v>0.5</v>
      </c>
      <c r="DW15" s="46" t="s">
        <v>413</v>
      </c>
      <c r="DX15" s="20">
        <f t="shared" si="36"/>
        <v>0.5</v>
      </c>
      <c r="DY15" s="46" t="s">
        <v>204</v>
      </c>
      <c r="DZ15" s="20">
        <f t="shared" si="37"/>
        <v>0.5</v>
      </c>
      <c r="EA15" s="46" t="s">
        <v>362</v>
      </c>
      <c r="EB15" s="20">
        <f t="shared" si="38"/>
        <v>0.5</v>
      </c>
      <c r="EC15" s="91" t="s">
        <v>412</v>
      </c>
      <c r="ED15" s="20">
        <f t="shared" si="39"/>
        <v>0.5</v>
      </c>
      <c r="EE15" s="87">
        <f>D15+K15+R15+W15+AC15+AI15+AN15+AQ15+AX15+AZ15+BD15+BH15+BT15+BV15+CD15+CF15+CL15+CN15+CP15+CR15+CT15+CX15+DE15+DI15+DL15+DN15+DP15+DR15+DT15+DV15+DX15+DZ15+EB15+ED15</f>
        <v>5.8</v>
      </c>
      <c r="EF15" s="80">
        <v>10</v>
      </c>
    </row>
    <row r="16" spans="1:149">
      <c r="AQ16" s="73"/>
      <c r="BS16" s="27"/>
      <c r="CG16" s="66"/>
      <c r="DH16" s="77"/>
      <c r="EF16" s="77"/>
    </row>
    <row r="17" spans="1:91">
      <c r="BS17" s="73"/>
    </row>
    <row r="18" spans="1:91" ht="15">
      <c r="A18" s="67"/>
      <c r="B18" s="67"/>
      <c r="C18" s="67"/>
      <c r="D18" s="67"/>
      <c r="H18" s="32"/>
      <c r="I18" s="32"/>
      <c r="J18" s="32"/>
      <c r="K18" s="32"/>
      <c r="N18" s="32"/>
      <c r="O18" s="32"/>
      <c r="P18" s="32"/>
      <c r="Q18" s="32"/>
      <c r="R18" s="32"/>
      <c r="U18" s="32"/>
      <c r="V18" s="32"/>
      <c r="W18" s="32"/>
      <c r="AA18" s="32"/>
      <c r="AC18" s="32"/>
      <c r="AE18" s="32"/>
      <c r="AG18" s="32"/>
      <c r="AH18" s="32"/>
      <c r="AI18" s="32"/>
      <c r="AL18" s="32"/>
      <c r="AO18" s="32"/>
      <c r="AX18" s="32"/>
      <c r="AY18" s="32"/>
      <c r="AZ18" s="32"/>
      <c r="BC18" s="32"/>
      <c r="BG18" s="32"/>
      <c r="BH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Z18" s="32"/>
      <c r="CA18" s="32"/>
      <c r="CB18" s="32"/>
      <c r="CC18" s="32"/>
      <c r="CD18" s="32"/>
      <c r="CE18" s="32"/>
      <c r="CF18" s="32"/>
      <c r="CH18" s="32"/>
      <c r="CI18" s="32"/>
      <c r="CJ18" s="32"/>
      <c r="CK18" s="32"/>
      <c r="CM18" s="32"/>
    </row>
  </sheetData>
  <customSheetViews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3"/>
      <headerFooter alignWithMargins="0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4"/>
      <headerFooter alignWithMargins="0"/>
      <autoFilter ref="B1:CI1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5"/>
      <headerFooter alignWithMargins="0"/>
      <autoFilter ref="B1:CI1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6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7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8"/>
      <headerFooter alignWithMargins="0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9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10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2"/>
      <headerFooter alignWithMargins="0"/>
      <autoFilter ref="B1:EB1"/>
    </customSheetView>
  </customSheetViews>
  <mergeCells count="40">
    <mergeCell ref="EC3:ED3"/>
    <mergeCell ref="CM3:CN3"/>
    <mergeCell ref="CC3:CD3"/>
    <mergeCell ref="CG3:CL3"/>
    <mergeCell ref="CQ3:CR3"/>
    <mergeCell ref="CS3:CT3"/>
    <mergeCell ref="DF3:DI3"/>
    <mergeCell ref="CE3:CF3"/>
    <mergeCell ref="CO3:CP3"/>
    <mergeCell ref="CY3:DE3"/>
    <mergeCell ref="CU3:CX3"/>
    <mergeCell ref="B2:R2"/>
    <mergeCell ref="AO3:AQ3"/>
    <mergeCell ref="S3:W3"/>
    <mergeCell ref="X3:AC3"/>
    <mergeCell ref="EF3:EF4"/>
    <mergeCell ref="DO3:DP3"/>
    <mergeCell ref="DW3:DX3"/>
    <mergeCell ref="DY3:DZ3"/>
    <mergeCell ref="EA3:EB3"/>
    <mergeCell ref="DM3:DN3"/>
    <mergeCell ref="EE3:EE4"/>
    <mergeCell ref="DS3:DT3"/>
    <mergeCell ref="DU3:DV3"/>
    <mergeCell ref="DQ3:DR3"/>
    <mergeCell ref="BW3:CB3"/>
    <mergeCell ref="DJ3:DL3"/>
    <mergeCell ref="A3:A4"/>
    <mergeCell ref="BU3:BV3"/>
    <mergeCell ref="BI3:BN3"/>
    <mergeCell ref="AD3:AI3"/>
    <mergeCell ref="BE3:BH3"/>
    <mergeCell ref="AR3:AX3"/>
    <mergeCell ref="BA3:BD3"/>
    <mergeCell ref="L3:R3"/>
    <mergeCell ref="BO3:BT3"/>
    <mergeCell ref="B3:D3"/>
    <mergeCell ref="AJ3:AN3"/>
    <mergeCell ref="AY3:AZ3"/>
    <mergeCell ref="E3:K3"/>
  </mergeCells>
  <phoneticPr fontId="0" type="noConversion"/>
  <conditionalFormatting sqref="K5:K15"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:R15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:W15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:AC15">
    <cfRule type="colorScale" priority="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5:AI15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N5:AN15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Q5:AQ16"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5:BH15">
    <cfRule type="colorScale" priority="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N5:BN15">
    <cfRule type="colorScale" priority="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V5:BV15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B5:CB15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L5:CL15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N5:CN15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E5:DE15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P5:DP15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T5:CT15 CP5:CR15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R5:DR15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V5:DV15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X5:DX15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Z5:DZ15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B5:EB15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D5:ED15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Z5:AZ1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X5:AY15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T5:BT15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X5:CX15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N5:DN15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T5:DT15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D5:CD1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F5:CF15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L5:DL15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D5:BD15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3" right="0.19" top="0.19" bottom="0.16" header="0.5" footer="0.5"/>
  <pageSetup paperSize="9" scale="54" orientation="landscape" r:id="rId13"/>
  <headerFooter alignWithMargins="0"/>
  <colBreaks count="1" manualBreakCount="1">
    <brk id="118" max="15" man="1"/>
  </colBreaks>
  <cellWatches>
    <cellWatch r="CK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FP18"/>
  <sheetViews>
    <sheetView workbookViewId="0">
      <selection activeCell="B4" sqref="B4"/>
    </sheetView>
  </sheetViews>
  <sheetFormatPr defaultRowHeight="12.75"/>
  <cols>
    <col min="1" max="1" width="20.28515625" style="32" customWidth="1"/>
    <col min="2" max="2" width="11.28515625" style="32" customWidth="1"/>
    <col min="3" max="3" width="12.85546875" style="32" customWidth="1"/>
    <col min="4" max="4" width="9.85546875" style="32" customWidth="1"/>
    <col min="5" max="5" width="12.7109375" style="32" customWidth="1"/>
    <col min="6" max="6" width="13.140625" style="32" customWidth="1"/>
    <col min="7" max="7" width="13.7109375" style="32" customWidth="1"/>
    <col min="8" max="8" width="12.5703125" style="33" customWidth="1"/>
    <col min="9" max="9" width="10.5703125" style="34" customWidth="1"/>
    <col min="10" max="10" width="10.5703125" style="33" customWidth="1"/>
    <col min="11" max="11" width="11" style="35" customWidth="1"/>
    <col min="12" max="12" width="10.140625" style="32" customWidth="1"/>
    <col min="13" max="13" width="12.5703125" style="32" customWidth="1"/>
    <col min="14" max="14" width="12.42578125" style="34" customWidth="1"/>
    <col min="15" max="15" width="12.42578125" style="35" customWidth="1"/>
    <col min="16" max="16" width="10.140625" style="36" customWidth="1"/>
    <col min="17" max="18" width="10.140625" style="35" customWidth="1"/>
    <col min="19" max="19" width="11.28515625" style="32" customWidth="1"/>
    <col min="20" max="20" width="12.42578125" style="32" customWidth="1"/>
    <col min="21" max="21" width="10.7109375" style="34" customWidth="1"/>
    <col min="22" max="22" width="9.5703125" style="33" customWidth="1"/>
    <col min="23" max="23" width="7.85546875" style="35" customWidth="1"/>
    <col min="24" max="24" width="12.140625" style="32" customWidth="1"/>
    <col min="25" max="25" width="12.5703125" style="32" customWidth="1"/>
    <col min="26" max="26" width="15.85546875" style="32" customWidth="1"/>
    <col min="27" max="27" width="9" style="34" customWidth="1"/>
    <col min="28" max="28" width="9.5703125" style="32" customWidth="1"/>
    <col min="29" max="29" width="8.7109375" style="34" customWidth="1"/>
    <col min="30" max="30" width="10.7109375" style="32" customWidth="1"/>
    <col min="31" max="31" width="12.42578125" style="37" customWidth="1"/>
    <col min="32" max="32" width="10" style="32" customWidth="1"/>
    <col min="33" max="33" width="10.140625" style="34" customWidth="1"/>
    <col min="34" max="34" width="10.140625" style="38" customWidth="1"/>
    <col min="35" max="35" width="9.42578125" style="35" customWidth="1"/>
    <col min="36" max="36" width="19.85546875" style="35" customWidth="1"/>
    <col min="37" max="37" width="9.42578125" style="35" customWidth="1"/>
    <col min="38" max="38" width="12" style="32" customWidth="1"/>
    <col min="39" max="39" width="15.140625" style="32" customWidth="1"/>
    <col min="40" max="40" width="9.140625" style="34"/>
    <col min="41" max="42" width="9.140625" style="32"/>
    <col min="43" max="43" width="15" style="32" customWidth="1"/>
    <col min="44" max="44" width="17.140625" style="32" customWidth="1"/>
    <col min="45" max="45" width="9.28515625" style="33" customWidth="1"/>
    <col min="46" max="47" width="10.85546875" style="35" customWidth="1"/>
    <col min="48" max="48" width="14.5703125" style="39" customWidth="1"/>
    <col min="49" max="49" width="10.5703125" style="32" customWidth="1"/>
    <col min="50" max="50" width="8.5703125" style="32" customWidth="1"/>
    <col min="51" max="51" width="13.42578125" style="32" customWidth="1"/>
    <col min="52" max="52" width="13" style="32" customWidth="1"/>
    <col min="53" max="53" width="11.140625" style="32" customWidth="1"/>
    <col min="54" max="54" width="12.140625" style="32" customWidth="1"/>
    <col min="55" max="56" width="9.140625" style="32"/>
    <col min="57" max="57" width="9.140625" style="35"/>
    <col min="58" max="58" width="15" style="32" customWidth="1"/>
    <col min="59" max="59" width="17.5703125" style="32" customWidth="1"/>
    <col min="60" max="60" width="9.5703125" style="34" customWidth="1"/>
    <col min="61" max="61" width="9.42578125" style="32" customWidth="1"/>
    <col min="62" max="63" width="13.140625" style="32" customWidth="1"/>
    <col min="64" max="64" width="10.28515625" style="34" customWidth="1"/>
    <col min="65" max="65" width="11" style="35" customWidth="1"/>
    <col min="66" max="66" width="12.140625" style="32" customWidth="1"/>
    <col min="67" max="67" width="13.140625" style="35" customWidth="1"/>
    <col min="68" max="68" width="11.5703125" style="34" customWidth="1"/>
    <col min="69" max="69" width="9.140625" style="32"/>
    <col min="70" max="70" width="16.5703125" style="32" customWidth="1"/>
    <col min="71" max="71" width="20.28515625" style="35" customWidth="1"/>
    <col min="72" max="72" width="15.85546875" style="32" customWidth="1"/>
    <col min="73" max="73" width="20.7109375" style="32" customWidth="1"/>
    <col min="74" max="74" width="8.85546875" style="34" customWidth="1"/>
    <col min="75" max="75" width="8.85546875" style="4" customWidth="1"/>
    <col min="76" max="76" width="17.5703125" style="32" hidden="1" customWidth="1"/>
    <col min="77" max="77" width="19" style="32" hidden="1" customWidth="1"/>
    <col min="78" max="78" width="20.28515625" style="34" hidden="1" customWidth="1"/>
    <col min="79" max="79" width="18.42578125" style="35" hidden="1" customWidth="1"/>
    <col min="80" max="80" width="14.42578125" style="35" hidden="1" customWidth="1"/>
    <col min="81" max="81" width="7.7109375" style="35" hidden="1" customWidth="1"/>
    <col min="82" max="82" width="14.85546875" style="35" customWidth="1"/>
    <col min="83" max="84" width="15" style="35" customWidth="1"/>
    <col min="85" max="85" width="14.5703125" style="35" customWidth="1"/>
    <col min="86" max="86" width="11.7109375" style="35" customWidth="1"/>
    <col min="87" max="87" width="7.7109375" style="35" customWidth="1"/>
    <col min="88" max="88" width="16.7109375" style="32" customWidth="1"/>
    <col min="89" max="89" width="12.7109375" style="32" customWidth="1"/>
    <col min="90" max="90" width="12" style="32" hidden="1" customWidth="1"/>
    <col min="91" max="91" width="11.85546875" style="32" hidden="1" customWidth="1"/>
    <col min="92" max="92" width="11.140625" style="32" hidden="1" customWidth="1"/>
    <col min="93" max="94" width="14.28515625" style="35" hidden="1" customWidth="1"/>
    <col min="95" max="95" width="13.42578125" style="35" hidden="1" customWidth="1"/>
    <col min="96" max="96" width="10.7109375" style="35" customWidth="1"/>
    <col min="97" max="97" width="10.28515625" style="35" customWidth="1"/>
    <col min="98" max="98" width="9.7109375" style="35" customWidth="1"/>
    <col min="99" max="99" width="10.140625" style="35" customWidth="1"/>
    <col min="100" max="100" width="10" style="35" customWidth="1"/>
    <col min="101" max="101" width="9.5703125" style="35" customWidth="1"/>
    <col min="102" max="102" width="13.5703125" style="32" customWidth="1"/>
    <col min="103" max="103" width="12.5703125" style="37" customWidth="1"/>
    <col min="104" max="104" width="11.85546875" style="37" customWidth="1"/>
    <col min="105" max="105" width="11.5703125" style="37" customWidth="1"/>
    <col min="106" max="106" width="14.42578125" style="34" customWidth="1"/>
    <col min="107" max="107" width="11.5703125" style="32" customWidth="1"/>
    <col min="108" max="108" width="12.42578125" style="39" customWidth="1"/>
    <col min="109" max="109" width="15.85546875" style="32" customWidth="1"/>
    <col min="110" max="110" width="17.140625" style="32" customWidth="1"/>
    <col min="111" max="113" width="14.85546875" style="32" customWidth="1"/>
    <col min="114" max="114" width="9.7109375" style="32" customWidth="1"/>
    <col min="115" max="115" width="8.85546875" style="32" customWidth="1"/>
    <col min="116" max="116" width="13.85546875" style="32" customWidth="1"/>
    <col min="117" max="117" width="11.7109375" style="32" customWidth="1"/>
    <col min="118" max="120" width="9.140625" style="32"/>
    <col min="121" max="123" width="11.7109375" style="32" customWidth="1"/>
    <col min="124" max="124" width="9.85546875" style="32" customWidth="1"/>
    <col min="125" max="133" width="11.7109375" style="32" customWidth="1"/>
    <col min="134" max="134" width="19.140625" style="32" customWidth="1"/>
    <col min="135" max="135" width="14.5703125" style="32" customWidth="1"/>
    <col min="136" max="136" width="18.5703125" style="32" customWidth="1"/>
    <col min="137" max="137" width="10.28515625" style="32" customWidth="1"/>
    <col min="138" max="138" width="17.85546875" style="32" customWidth="1"/>
    <col min="139" max="139" width="9.85546875" style="32" customWidth="1"/>
    <col min="140" max="140" width="18.28515625" style="32" customWidth="1"/>
    <col min="141" max="141" width="9.85546875" style="32" customWidth="1"/>
    <col min="142" max="142" width="16.28515625" style="32" customWidth="1"/>
    <col min="143" max="143" width="9.85546875" style="32" customWidth="1"/>
    <col min="144" max="144" width="15.7109375" style="32" customWidth="1"/>
    <col min="145" max="147" width="11.5703125" style="32" customWidth="1"/>
    <col min="148" max="148" width="17.140625" style="32" customWidth="1"/>
    <col min="149" max="149" width="11.5703125" style="32" customWidth="1"/>
    <col min="150" max="150" width="18.7109375" style="32" customWidth="1"/>
    <col min="151" max="151" width="14.28515625" style="32" customWidth="1"/>
    <col min="152" max="152" width="16.7109375" style="32" customWidth="1"/>
    <col min="153" max="153" width="11.5703125" style="32" customWidth="1"/>
    <col min="154" max="154" width="17.7109375" style="32" customWidth="1"/>
    <col min="155" max="155" width="11.5703125" style="32" customWidth="1"/>
    <col min="156" max="156" width="17.7109375" style="32" customWidth="1"/>
    <col min="157" max="157" width="11.5703125" style="32" customWidth="1"/>
    <col min="158" max="158" width="12.42578125" style="32" customWidth="1"/>
    <col min="159" max="159" width="20.5703125" style="32" customWidth="1"/>
    <col min="160" max="16384" width="9.140625" style="32"/>
  </cols>
  <sheetData>
    <row r="1" spans="1:172" ht="10.5" customHeight="1"/>
    <row r="2" spans="1:172" s="4" customFormat="1" ht="49.5" customHeight="1">
      <c r="B2" s="106" t="s">
        <v>116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J2" s="8"/>
      <c r="AK2" s="8"/>
      <c r="AN2" s="9"/>
      <c r="AS2" s="33"/>
      <c r="AT2" s="8"/>
      <c r="AU2" s="8"/>
      <c r="AV2" s="18"/>
      <c r="BE2" s="8"/>
      <c r="BH2" s="9"/>
      <c r="BL2" s="9"/>
      <c r="BM2" s="8"/>
      <c r="BO2" s="8"/>
      <c r="BP2" s="9"/>
      <c r="BS2" s="8"/>
      <c r="BV2" s="9"/>
      <c r="BZ2" s="9"/>
      <c r="CA2" s="8"/>
      <c r="CB2" s="8"/>
      <c r="CC2" s="8"/>
      <c r="CD2" s="8"/>
      <c r="CE2" s="8"/>
      <c r="CF2" s="8"/>
      <c r="CG2" s="8"/>
      <c r="CH2" s="8"/>
      <c r="CI2" s="8"/>
      <c r="CO2" s="8"/>
      <c r="CP2" s="8"/>
      <c r="CQ2" s="8"/>
      <c r="CR2" s="8"/>
      <c r="CS2" s="8"/>
      <c r="CT2" s="8"/>
      <c r="CU2" s="8"/>
      <c r="CV2" s="8"/>
      <c r="CW2" s="8"/>
      <c r="CY2" s="10"/>
      <c r="CZ2" s="10"/>
      <c r="DA2" s="10"/>
      <c r="DB2" s="9"/>
      <c r="DD2" s="18"/>
    </row>
    <row r="3" spans="1:172" s="14" customFormat="1" ht="83.25" customHeight="1">
      <c r="A3" s="100" t="s">
        <v>0</v>
      </c>
      <c r="B3" s="103" t="s">
        <v>131</v>
      </c>
      <c r="C3" s="104"/>
      <c r="D3" s="105"/>
      <c r="E3" s="102" t="s">
        <v>242</v>
      </c>
      <c r="F3" s="102"/>
      <c r="G3" s="102"/>
      <c r="H3" s="102"/>
      <c r="I3" s="102"/>
      <c r="J3" s="102"/>
      <c r="K3" s="102"/>
      <c r="L3" s="102" t="s">
        <v>243</v>
      </c>
      <c r="M3" s="102"/>
      <c r="N3" s="102"/>
      <c r="O3" s="102"/>
      <c r="P3" s="102"/>
      <c r="Q3" s="102"/>
      <c r="R3" s="102"/>
      <c r="S3" s="102" t="s">
        <v>244</v>
      </c>
      <c r="T3" s="102"/>
      <c r="U3" s="102"/>
      <c r="V3" s="102"/>
      <c r="W3" s="102"/>
      <c r="X3" s="102" t="s">
        <v>245</v>
      </c>
      <c r="Y3" s="102"/>
      <c r="Z3" s="102"/>
      <c r="AA3" s="102"/>
      <c r="AB3" s="102"/>
      <c r="AC3" s="102"/>
      <c r="AD3" s="102" t="s">
        <v>246</v>
      </c>
      <c r="AE3" s="102"/>
      <c r="AF3" s="102"/>
      <c r="AG3" s="102"/>
      <c r="AH3" s="102"/>
      <c r="AI3" s="102"/>
      <c r="AJ3" s="103" t="s">
        <v>132</v>
      </c>
      <c r="AK3" s="104"/>
      <c r="AL3" s="103" t="s">
        <v>247</v>
      </c>
      <c r="AM3" s="104"/>
      <c r="AN3" s="104"/>
      <c r="AO3" s="104"/>
      <c r="AP3" s="105"/>
      <c r="AQ3" s="103" t="s">
        <v>248</v>
      </c>
      <c r="AR3" s="104"/>
      <c r="AS3" s="104"/>
      <c r="AT3" s="104"/>
      <c r="AU3" s="105"/>
      <c r="AV3" s="102" t="s">
        <v>249</v>
      </c>
      <c r="AW3" s="102"/>
      <c r="AX3" s="102"/>
      <c r="AY3" s="103" t="s">
        <v>250</v>
      </c>
      <c r="AZ3" s="104"/>
      <c r="BA3" s="104"/>
      <c r="BB3" s="104"/>
      <c r="BC3" s="104"/>
      <c r="BD3" s="104"/>
      <c r="BE3" s="105"/>
      <c r="BF3" s="103" t="s">
        <v>251</v>
      </c>
      <c r="BG3" s="104"/>
      <c r="BH3" s="104"/>
      <c r="BI3" s="105"/>
      <c r="BJ3" s="102" t="s">
        <v>252</v>
      </c>
      <c r="BK3" s="102"/>
      <c r="BL3" s="102"/>
      <c r="BM3" s="102"/>
      <c r="BN3" s="102" t="s">
        <v>253</v>
      </c>
      <c r="BO3" s="102"/>
      <c r="BP3" s="102"/>
      <c r="BQ3" s="102"/>
      <c r="BR3" s="102" t="s">
        <v>134</v>
      </c>
      <c r="BS3" s="102"/>
      <c r="BT3" s="102"/>
      <c r="BU3" s="102"/>
      <c r="BV3" s="102"/>
      <c r="BW3" s="102"/>
      <c r="BX3" s="102" t="s">
        <v>254</v>
      </c>
      <c r="BY3" s="102"/>
      <c r="BZ3" s="102"/>
      <c r="CA3" s="102"/>
      <c r="CB3" s="102"/>
      <c r="CC3" s="102"/>
      <c r="CD3" s="103" t="s">
        <v>135</v>
      </c>
      <c r="CE3" s="104"/>
      <c r="CF3" s="104"/>
      <c r="CG3" s="104"/>
      <c r="CH3" s="104"/>
      <c r="CI3" s="105"/>
      <c r="CJ3" s="102" t="s">
        <v>255</v>
      </c>
      <c r="CK3" s="102"/>
      <c r="CL3" s="103" t="s">
        <v>256</v>
      </c>
      <c r="CM3" s="104"/>
      <c r="CN3" s="104"/>
      <c r="CO3" s="104"/>
      <c r="CP3" s="104"/>
      <c r="CQ3" s="105"/>
      <c r="CR3" s="103" t="s">
        <v>136</v>
      </c>
      <c r="CS3" s="104"/>
      <c r="CT3" s="104"/>
      <c r="CU3" s="104"/>
      <c r="CV3" s="104"/>
      <c r="CW3" s="105"/>
      <c r="CX3" s="103" t="s">
        <v>257</v>
      </c>
      <c r="CY3" s="104"/>
      <c r="CZ3" s="104"/>
      <c r="DA3" s="104"/>
      <c r="DB3" s="104"/>
      <c r="DC3" s="105"/>
      <c r="DD3" s="103" t="s">
        <v>258</v>
      </c>
      <c r="DE3" s="105"/>
      <c r="DF3" s="103" t="s">
        <v>259</v>
      </c>
      <c r="DG3" s="105"/>
      <c r="DH3" s="103" t="s">
        <v>137</v>
      </c>
      <c r="DI3" s="104"/>
      <c r="DJ3" s="104"/>
      <c r="DK3" s="104"/>
      <c r="DL3" s="105"/>
      <c r="DM3" s="103" t="s">
        <v>138</v>
      </c>
      <c r="DN3" s="104"/>
      <c r="DO3" s="104"/>
      <c r="DP3" s="104"/>
      <c r="DQ3" s="104"/>
      <c r="DR3" s="104"/>
      <c r="DS3" s="105"/>
      <c r="DT3" s="103" t="s">
        <v>140</v>
      </c>
      <c r="DU3" s="104"/>
      <c r="DV3" s="104"/>
      <c r="DW3" s="105"/>
      <c r="DX3" s="103" t="s">
        <v>139</v>
      </c>
      <c r="DY3" s="104"/>
      <c r="DZ3" s="104"/>
      <c r="EA3" s="105"/>
      <c r="EB3" s="103" t="s">
        <v>141</v>
      </c>
      <c r="EC3" s="104"/>
      <c r="ED3" s="103" t="s">
        <v>143</v>
      </c>
      <c r="EE3" s="105"/>
      <c r="EF3" s="103" t="s">
        <v>144</v>
      </c>
      <c r="EG3" s="105"/>
      <c r="EH3" s="103" t="s">
        <v>108</v>
      </c>
      <c r="EI3" s="105"/>
      <c r="EJ3" s="103" t="s">
        <v>145</v>
      </c>
      <c r="EK3" s="105"/>
      <c r="EL3" s="103" t="s">
        <v>146</v>
      </c>
      <c r="EM3" s="105"/>
      <c r="EN3" s="104" t="s">
        <v>148</v>
      </c>
      <c r="EO3" s="105"/>
      <c r="EP3" s="103" t="s">
        <v>149</v>
      </c>
      <c r="EQ3" s="105"/>
      <c r="ER3" s="103" t="s">
        <v>150</v>
      </c>
      <c r="ES3" s="105"/>
      <c r="ET3" s="103" t="s">
        <v>151</v>
      </c>
      <c r="EU3" s="105"/>
      <c r="EV3" s="103" t="s">
        <v>152</v>
      </c>
      <c r="EW3" s="105"/>
      <c r="EX3" s="103" t="s">
        <v>153</v>
      </c>
      <c r="EY3" s="105"/>
      <c r="EZ3" s="103" t="s">
        <v>154</v>
      </c>
      <c r="FA3" s="105"/>
      <c r="FB3" s="108" t="s">
        <v>95</v>
      </c>
      <c r="FC3" s="109" t="s">
        <v>104</v>
      </c>
    </row>
    <row r="4" spans="1:172" s="14" customFormat="1" ht="105" customHeight="1">
      <c r="A4" s="101"/>
      <c r="B4" s="1" t="s">
        <v>117</v>
      </c>
      <c r="C4" s="1" t="s">
        <v>118</v>
      </c>
      <c r="D4" s="1" t="s">
        <v>155</v>
      </c>
      <c r="E4" s="1" t="s">
        <v>21</v>
      </c>
      <c r="F4" s="1" t="s">
        <v>22</v>
      </c>
      <c r="G4" s="1" t="s">
        <v>23</v>
      </c>
      <c r="H4" s="7" t="s">
        <v>24</v>
      </c>
      <c r="I4" s="12" t="s">
        <v>1</v>
      </c>
      <c r="J4" s="7" t="s">
        <v>30</v>
      </c>
      <c r="K4" s="1" t="s">
        <v>29</v>
      </c>
      <c r="L4" s="1" t="s">
        <v>25</v>
      </c>
      <c r="M4" s="1" t="s">
        <v>27</v>
      </c>
      <c r="N4" s="12" t="s">
        <v>26</v>
      </c>
      <c r="O4" s="1" t="s">
        <v>28</v>
      </c>
      <c r="P4" s="12" t="s">
        <v>1</v>
      </c>
      <c r="Q4" s="1" t="s">
        <v>30</v>
      </c>
      <c r="R4" s="1" t="s">
        <v>33</v>
      </c>
      <c r="S4" s="2" t="s">
        <v>36</v>
      </c>
      <c r="T4" s="2" t="s">
        <v>37</v>
      </c>
      <c r="U4" s="13" t="s">
        <v>1</v>
      </c>
      <c r="V4" s="5" t="s">
        <v>30</v>
      </c>
      <c r="W4" s="2" t="s">
        <v>38</v>
      </c>
      <c r="X4" s="2" t="s">
        <v>39</v>
      </c>
      <c r="Y4" s="2" t="s">
        <v>40</v>
      </c>
      <c r="Z4" s="2" t="s">
        <v>41</v>
      </c>
      <c r="AA4" s="13" t="s">
        <v>1</v>
      </c>
      <c r="AB4" s="2" t="s">
        <v>30</v>
      </c>
      <c r="AC4" s="13" t="s">
        <v>38</v>
      </c>
      <c r="AD4" s="2" t="s">
        <v>80</v>
      </c>
      <c r="AE4" s="3" t="s">
        <v>81</v>
      </c>
      <c r="AF4" s="2" t="s">
        <v>82</v>
      </c>
      <c r="AG4" s="12" t="s">
        <v>1</v>
      </c>
      <c r="AH4" s="1" t="s">
        <v>30</v>
      </c>
      <c r="AI4" s="13" t="s">
        <v>38</v>
      </c>
      <c r="AJ4" s="2" t="s">
        <v>119</v>
      </c>
      <c r="AK4" s="13" t="s">
        <v>133</v>
      </c>
      <c r="AL4" s="2" t="s">
        <v>42</v>
      </c>
      <c r="AM4" s="2" t="s">
        <v>43</v>
      </c>
      <c r="AN4" s="12" t="s">
        <v>1</v>
      </c>
      <c r="AO4" s="1" t="s">
        <v>30</v>
      </c>
      <c r="AP4" s="13" t="s">
        <v>38</v>
      </c>
      <c r="AQ4" s="2" t="s">
        <v>44</v>
      </c>
      <c r="AR4" s="2" t="s">
        <v>3</v>
      </c>
      <c r="AS4" s="2" t="s">
        <v>1</v>
      </c>
      <c r="AT4" s="1" t="s">
        <v>30</v>
      </c>
      <c r="AU4" s="13" t="s">
        <v>38</v>
      </c>
      <c r="AV4" s="19" t="s">
        <v>45</v>
      </c>
      <c r="AW4" s="1" t="s">
        <v>30</v>
      </c>
      <c r="AX4" s="13" t="s">
        <v>38</v>
      </c>
      <c r="AY4" s="2" t="s">
        <v>83</v>
      </c>
      <c r="AZ4" s="2" t="s">
        <v>84</v>
      </c>
      <c r="BA4" s="2" t="s">
        <v>4</v>
      </c>
      <c r="BB4" s="2" t="s">
        <v>85</v>
      </c>
      <c r="BC4" s="2" t="s">
        <v>1</v>
      </c>
      <c r="BD4" s="1" t="s">
        <v>30</v>
      </c>
      <c r="BE4" s="2" t="s">
        <v>46</v>
      </c>
      <c r="BF4" s="2" t="s">
        <v>60</v>
      </c>
      <c r="BG4" s="2" t="s">
        <v>59</v>
      </c>
      <c r="BH4" s="13" t="s">
        <v>1</v>
      </c>
      <c r="BI4" s="13" t="s">
        <v>47</v>
      </c>
      <c r="BJ4" s="2" t="s">
        <v>50</v>
      </c>
      <c r="BK4" s="2" t="s">
        <v>51</v>
      </c>
      <c r="BL4" s="13" t="s">
        <v>1</v>
      </c>
      <c r="BM4" s="2" t="s">
        <v>48</v>
      </c>
      <c r="BN4" s="1" t="s">
        <v>52</v>
      </c>
      <c r="BO4" s="1" t="s">
        <v>49</v>
      </c>
      <c r="BP4" s="13" t="s">
        <v>1</v>
      </c>
      <c r="BQ4" s="2" t="s">
        <v>97</v>
      </c>
      <c r="BR4" s="2" t="s">
        <v>61</v>
      </c>
      <c r="BS4" s="2" t="s">
        <v>62</v>
      </c>
      <c r="BT4" s="2" t="s">
        <v>53</v>
      </c>
      <c r="BU4" s="2" t="s">
        <v>54</v>
      </c>
      <c r="BV4" s="13" t="s">
        <v>1</v>
      </c>
      <c r="BW4" s="2" t="s">
        <v>98</v>
      </c>
      <c r="BX4" s="2" t="s">
        <v>5</v>
      </c>
      <c r="BY4" s="2" t="s">
        <v>6</v>
      </c>
      <c r="BZ4" s="13" t="s">
        <v>7</v>
      </c>
      <c r="CA4" s="2" t="s">
        <v>8</v>
      </c>
      <c r="CB4" s="2" t="s">
        <v>1</v>
      </c>
      <c r="CC4" s="2" t="s">
        <v>2</v>
      </c>
      <c r="CD4" s="2" t="s">
        <v>86</v>
      </c>
      <c r="CE4" s="2" t="s">
        <v>76</v>
      </c>
      <c r="CF4" s="2" t="s">
        <v>87</v>
      </c>
      <c r="CG4" s="2" t="s">
        <v>88</v>
      </c>
      <c r="CH4" s="13" t="s">
        <v>1</v>
      </c>
      <c r="CI4" s="2" t="s">
        <v>99</v>
      </c>
      <c r="CJ4" s="2" t="s">
        <v>89</v>
      </c>
      <c r="CK4" s="2" t="s">
        <v>100</v>
      </c>
      <c r="CL4" s="2" t="s">
        <v>9</v>
      </c>
      <c r="CM4" s="2" t="s">
        <v>10</v>
      </c>
      <c r="CN4" s="2" t="s">
        <v>11</v>
      </c>
      <c r="CO4" s="2" t="s">
        <v>12</v>
      </c>
      <c r="CP4" s="2" t="s">
        <v>1</v>
      </c>
      <c r="CQ4" s="2" t="s">
        <v>2</v>
      </c>
      <c r="CR4" s="2" t="s">
        <v>77</v>
      </c>
      <c r="CS4" s="3" t="s">
        <v>90</v>
      </c>
      <c r="CT4" s="2" t="s">
        <v>78</v>
      </c>
      <c r="CU4" s="3" t="s">
        <v>91</v>
      </c>
      <c r="CV4" s="13" t="s">
        <v>1</v>
      </c>
      <c r="CW4" s="2" t="s">
        <v>97</v>
      </c>
      <c r="CX4" s="2" t="s">
        <v>56</v>
      </c>
      <c r="CY4" s="3" t="s">
        <v>55</v>
      </c>
      <c r="CZ4" s="3" t="s">
        <v>58</v>
      </c>
      <c r="DA4" s="3" t="s">
        <v>57</v>
      </c>
      <c r="DB4" s="13" t="s">
        <v>1</v>
      </c>
      <c r="DC4" s="2" t="s">
        <v>101</v>
      </c>
      <c r="DD4" s="19" t="s">
        <v>92</v>
      </c>
      <c r="DE4" s="2" t="s">
        <v>63</v>
      </c>
      <c r="DF4" s="2" t="s">
        <v>105</v>
      </c>
      <c r="DG4" s="2" t="s">
        <v>63</v>
      </c>
      <c r="DH4" s="2" t="s">
        <v>120</v>
      </c>
      <c r="DI4" s="2" t="s">
        <v>121</v>
      </c>
      <c r="DJ4" s="2" t="s">
        <v>1</v>
      </c>
      <c r="DK4" s="1" t="s">
        <v>30</v>
      </c>
      <c r="DL4" s="2" t="s">
        <v>165</v>
      </c>
      <c r="DM4" s="16" t="s">
        <v>13</v>
      </c>
      <c r="DN4" s="16" t="s">
        <v>14</v>
      </c>
      <c r="DO4" s="16" t="s">
        <v>15</v>
      </c>
      <c r="DP4" s="16" t="s">
        <v>16</v>
      </c>
      <c r="DQ4" s="16" t="s">
        <v>17</v>
      </c>
      <c r="DR4" s="2" t="s">
        <v>1</v>
      </c>
      <c r="DS4" s="2" t="s">
        <v>64</v>
      </c>
      <c r="DT4" s="19" t="s">
        <v>93</v>
      </c>
      <c r="DU4" s="16" t="s">
        <v>94</v>
      </c>
      <c r="DV4" s="2" t="s">
        <v>1</v>
      </c>
      <c r="DW4" s="2" t="s">
        <v>79</v>
      </c>
      <c r="DX4" s="2" t="s">
        <v>109</v>
      </c>
      <c r="DY4" s="2" t="s">
        <v>110</v>
      </c>
      <c r="DZ4" s="2" t="s">
        <v>1</v>
      </c>
      <c r="EA4" s="2" t="s">
        <v>2</v>
      </c>
      <c r="EB4" s="2" t="s">
        <v>122</v>
      </c>
      <c r="EC4" s="2" t="s">
        <v>142</v>
      </c>
      <c r="ED4" s="16" t="s">
        <v>18</v>
      </c>
      <c r="EE4" s="2" t="s">
        <v>103</v>
      </c>
      <c r="EF4" s="16" t="s">
        <v>19</v>
      </c>
      <c r="EG4" s="2" t="s">
        <v>103</v>
      </c>
      <c r="EH4" s="16" t="s">
        <v>20</v>
      </c>
      <c r="EI4" s="2" t="s">
        <v>102</v>
      </c>
      <c r="EJ4" s="2" t="s">
        <v>106</v>
      </c>
      <c r="EK4" s="2" t="s">
        <v>102</v>
      </c>
      <c r="EL4" s="2" t="s">
        <v>123</v>
      </c>
      <c r="EM4" s="2" t="s">
        <v>147</v>
      </c>
      <c r="EN4" s="2" t="s">
        <v>124</v>
      </c>
      <c r="EO4" s="2" t="s">
        <v>147</v>
      </c>
      <c r="EP4" s="2" t="s">
        <v>125</v>
      </c>
      <c r="EQ4" s="2" t="s">
        <v>147</v>
      </c>
      <c r="ER4" s="2" t="s">
        <v>126</v>
      </c>
      <c r="ES4" s="2" t="s">
        <v>147</v>
      </c>
      <c r="ET4" s="2" t="s">
        <v>127</v>
      </c>
      <c r="EU4" s="2" t="s">
        <v>147</v>
      </c>
      <c r="EV4" s="2" t="s">
        <v>128</v>
      </c>
      <c r="EW4" s="2" t="s">
        <v>147</v>
      </c>
      <c r="EX4" s="2" t="s">
        <v>129</v>
      </c>
      <c r="EY4" s="2" t="s">
        <v>147</v>
      </c>
      <c r="EZ4" s="2" t="s">
        <v>130</v>
      </c>
      <c r="FA4" s="2" t="s">
        <v>147</v>
      </c>
      <c r="FB4" s="108"/>
      <c r="FC4" s="109"/>
    </row>
    <row r="5" spans="1:172" ht="50.1" customHeight="1">
      <c r="A5" s="40" t="s">
        <v>65</v>
      </c>
      <c r="B5" s="41">
        <v>40783</v>
      </c>
      <c r="C5" s="41">
        <v>40875</v>
      </c>
      <c r="D5" s="68">
        <v>1</v>
      </c>
      <c r="E5" s="42">
        <v>0</v>
      </c>
      <c r="F5" s="43">
        <v>302.60000000000002</v>
      </c>
      <c r="G5" s="43">
        <v>239.6</v>
      </c>
      <c r="H5" s="44">
        <v>0</v>
      </c>
      <c r="I5" s="21">
        <f t="shared" ref="I5:I15" si="0">(E5)/(F5-G5-H5)</f>
        <v>0</v>
      </c>
      <c r="J5" s="17" t="s">
        <v>31</v>
      </c>
      <c r="K5" s="23">
        <f>IF(I5&lt;=0.05,1,0)</f>
        <v>1</v>
      </c>
      <c r="L5" s="45">
        <v>0</v>
      </c>
      <c r="M5" s="42">
        <v>1391.7</v>
      </c>
      <c r="N5" s="42">
        <v>1047.0999999999999</v>
      </c>
      <c r="O5" s="46">
        <v>0</v>
      </c>
      <c r="P5" s="47">
        <f t="shared" ref="P5:P15" si="1">L5/(M5-N5-O5)</f>
        <v>0</v>
      </c>
      <c r="Q5" s="17" t="s">
        <v>34</v>
      </c>
      <c r="R5" s="20">
        <f>IF(P5&lt;=0.5,1,0)</f>
        <v>1</v>
      </c>
      <c r="S5" s="48">
        <v>0</v>
      </c>
      <c r="T5" s="48">
        <v>0</v>
      </c>
      <c r="U5" s="47" t="e">
        <f>S5/T5</f>
        <v>#DIV/0!</v>
      </c>
      <c r="V5" s="17" t="s">
        <v>35</v>
      </c>
      <c r="W5" s="20">
        <f t="shared" ref="W5:W15" si="2">IF(S5&gt;T5,0,1)</f>
        <v>1</v>
      </c>
      <c r="X5" s="43">
        <v>0</v>
      </c>
      <c r="Y5" s="49">
        <v>282.5</v>
      </c>
      <c r="Z5" s="42">
        <v>9.3000000000000007</v>
      </c>
      <c r="AA5" s="47">
        <f t="shared" ref="AA5:AA15" si="3">X5/(Y5-Z5)</f>
        <v>0</v>
      </c>
      <c r="AB5" s="17" t="s">
        <v>32</v>
      </c>
      <c r="AC5" s="20">
        <f t="shared" ref="AC5:AC15" si="4">IF(AA5&lt;=0.15,1,0)</f>
        <v>1</v>
      </c>
      <c r="AD5" s="45">
        <v>0</v>
      </c>
      <c r="AE5" s="42">
        <v>37.6</v>
      </c>
      <c r="AF5" s="45">
        <v>0</v>
      </c>
      <c r="AG5" s="47">
        <f t="shared" ref="AG5:AG15" si="5">AD5/(AE5+AF5)</f>
        <v>0</v>
      </c>
      <c r="AH5" s="17" t="s">
        <v>35</v>
      </c>
      <c r="AI5" s="20">
        <f t="shared" ref="AI5:AI15" si="6">IF(AD5&lt;=(AE5+AF5),1,0)</f>
        <v>1</v>
      </c>
      <c r="AJ5" s="15" t="s">
        <v>214</v>
      </c>
      <c r="AK5" s="20">
        <f t="shared" ref="AK5:AK15" si="7">IF(ISBLANK(AJ5),0,0.5)</f>
        <v>0.5</v>
      </c>
      <c r="AL5" s="42">
        <v>933.8</v>
      </c>
      <c r="AM5" s="42">
        <v>943</v>
      </c>
      <c r="AN5" s="47">
        <f t="shared" ref="AN5:AN15" si="8">AL5/AM5</f>
        <v>0.99024390243902438</v>
      </c>
      <c r="AO5" s="17" t="s">
        <v>35</v>
      </c>
      <c r="AP5" s="20">
        <f t="shared" ref="AP5:AP15" si="9">IF(AN5&lt;=1,1,0)</f>
        <v>1</v>
      </c>
      <c r="AQ5" s="42">
        <v>118.2</v>
      </c>
      <c r="AR5" s="42">
        <v>533</v>
      </c>
      <c r="AS5" s="47">
        <f t="shared" ref="AS5:AS15" si="10">AQ5/AR5</f>
        <v>0.22176360225140712</v>
      </c>
      <c r="AT5" s="17" t="s">
        <v>35</v>
      </c>
      <c r="AU5" s="20">
        <f t="shared" ref="AU5:AU15" si="11">IF(AS5&lt;=1,1,0)</f>
        <v>1</v>
      </c>
      <c r="AV5" s="48">
        <v>1</v>
      </c>
      <c r="AW5" s="17" t="s">
        <v>107</v>
      </c>
      <c r="AX5" s="20">
        <f t="shared" ref="AX5:AX14" si="12">IF(AV5&lt;=5,1,0)</f>
        <v>1</v>
      </c>
      <c r="AY5" s="46">
        <v>0</v>
      </c>
      <c r="AZ5" s="46">
        <v>0</v>
      </c>
      <c r="BA5" s="46">
        <v>0</v>
      </c>
      <c r="BB5" s="46">
        <v>0</v>
      </c>
      <c r="BC5" s="47">
        <f t="shared" ref="BC5:BC15" si="13">AY5+AZ5+BA5+BB5</f>
        <v>0</v>
      </c>
      <c r="BD5" s="17">
        <v>0</v>
      </c>
      <c r="BE5" s="20">
        <f t="shared" ref="BE5:BE15" si="14">IF(BC5&gt;0,-1,0)</f>
        <v>0</v>
      </c>
      <c r="BF5" s="43">
        <v>181.2</v>
      </c>
      <c r="BG5" s="43">
        <v>273.2</v>
      </c>
      <c r="BH5" s="47">
        <f t="shared" ref="BH5:BH15" si="15">BF5/BG5</f>
        <v>0.66325036603221077</v>
      </c>
      <c r="BI5" s="20">
        <f t="shared" ref="BI5:BI15" si="16">IF(BH5&gt;=0.9,5,IF(BH5&lt;0.3,-1,2))</f>
        <v>2</v>
      </c>
      <c r="BJ5" s="43">
        <v>82.8</v>
      </c>
      <c r="BK5" s="43">
        <v>82.8</v>
      </c>
      <c r="BL5" s="47">
        <f t="shared" ref="BL5:BL15" si="17">BJ5/BK5</f>
        <v>1</v>
      </c>
      <c r="BM5" s="20">
        <f t="shared" ref="BM5:BM15" si="18">IF(AND(BL5&gt;=0.95,BL5&lt;=1.05),1,IF(OR(AND(BL5&gt;=0.85,BL5&lt;0.95),AND(BL5&gt;1.05,BL5&lt;=1.15)),0.5,0))</f>
        <v>1</v>
      </c>
      <c r="BN5" s="42">
        <v>62.9</v>
      </c>
      <c r="BO5" s="46">
        <v>64.2</v>
      </c>
      <c r="BP5" s="47">
        <f t="shared" ref="BP5:BP14" si="19">BN5/BO5</f>
        <v>0.97975077881619932</v>
      </c>
      <c r="BQ5" s="50">
        <f t="shared" ref="BQ5:BQ15" si="20">IF(AND(BP5&gt;=0.98,BP5&lt;=1.02),1,IF(OR(AND(BP5&gt;1.02,BP5&lt;=1.02)),1,0))</f>
        <v>0</v>
      </c>
      <c r="BR5" s="42">
        <v>318.8</v>
      </c>
      <c r="BS5" s="42">
        <v>379.8</v>
      </c>
      <c r="BT5" s="42">
        <v>245.1</v>
      </c>
      <c r="BU5" s="42">
        <v>488.7</v>
      </c>
      <c r="BV5" s="47">
        <f t="shared" ref="BV5:BV15" si="21">(BR5/BS5)/(BT5/BU5)</f>
        <v>1.673641283855511</v>
      </c>
      <c r="BW5" s="20">
        <f t="shared" ref="BW5:BW14" si="22">IF(BV5&gt;=1,1,0)</f>
        <v>1</v>
      </c>
      <c r="BX5" s="46"/>
      <c r="BY5" s="46"/>
      <c r="BZ5" s="51"/>
      <c r="CA5" s="15"/>
      <c r="CB5" s="22">
        <v>0</v>
      </c>
      <c r="CC5" s="20">
        <f t="shared" ref="CC5:CC15" si="23">IF(AND(CB5&gt;=0.7,CB5&lt;=1.3),1,IF(OR(AND(CB5&gt;=0.5,CB5&lt;0.7),AND(CB5&gt;1.35,CB5&lt;=1.5)),0.5,0))</f>
        <v>0</v>
      </c>
      <c r="CD5" s="30">
        <v>0</v>
      </c>
      <c r="CE5" s="30">
        <v>0</v>
      </c>
      <c r="CF5" s="30">
        <v>0</v>
      </c>
      <c r="CG5" s="30">
        <v>0</v>
      </c>
      <c r="CH5" s="24" t="e">
        <f>SUM(CD5/(CE5+CF5+CG5)/3)</f>
        <v>#DIV/0!</v>
      </c>
      <c r="CI5" s="20">
        <v>0</v>
      </c>
      <c r="CJ5" s="46">
        <v>0</v>
      </c>
      <c r="CK5" s="20">
        <f>IF(CJ5&gt;0,-1,0)</f>
        <v>0</v>
      </c>
      <c r="CL5" s="46"/>
      <c r="CM5" s="46"/>
      <c r="CN5" s="46"/>
      <c r="CO5" s="15"/>
      <c r="CP5" s="15" t="e">
        <f t="shared" ref="CP5:CP15" si="24">(CL5/CM5)/(CN5/CO5)</f>
        <v>#DIV/0!</v>
      </c>
      <c r="CQ5" s="15" t="e">
        <f t="shared" ref="CQ5:CQ15" si="25">IF(CP5&lt;=1,1,0)</f>
        <v>#DIV/0!</v>
      </c>
      <c r="CR5" s="42">
        <v>0.8</v>
      </c>
      <c r="CS5" s="42">
        <v>1979.9</v>
      </c>
      <c r="CT5" s="46">
        <v>0.05</v>
      </c>
      <c r="CU5" s="42">
        <v>1448.4</v>
      </c>
      <c r="CV5" s="52">
        <f t="shared" ref="CV5:CV15" si="26">SUM(CR5/CS5)/(CT5/CU5)</f>
        <v>11.704833577453407</v>
      </c>
      <c r="CW5" s="20">
        <f t="shared" ref="CW5:CW15" si="27">IF(CT5=0,1,IF(CV5&lt;1,1,0))</f>
        <v>0</v>
      </c>
      <c r="CX5" s="48">
        <v>0</v>
      </c>
      <c r="CY5" s="42">
        <v>62.9</v>
      </c>
      <c r="CZ5" s="45">
        <v>0</v>
      </c>
      <c r="DA5" s="42">
        <v>71.900000000000006</v>
      </c>
      <c r="DB5" s="47" t="e">
        <f>SUM(CX5/CY5)/(CZ5/DA5)</f>
        <v>#DIV/0!</v>
      </c>
      <c r="DC5" s="20">
        <f>IF(CZ5=0,1,IF(DB5&lt;1,1,0))</f>
        <v>1</v>
      </c>
      <c r="DD5" s="48"/>
      <c r="DE5" s="20">
        <f t="shared" ref="DE5:DG15" si="28">IF(ISBLANK(DD5),0,-1)</f>
        <v>0</v>
      </c>
      <c r="DF5" s="25"/>
      <c r="DG5" s="20">
        <f t="shared" si="28"/>
        <v>0</v>
      </c>
      <c r="DH5" s="15">
        <v>1</v>
      </c>
      <c r="DI5" s="15">
        <v>64</v>
      </c>
      <c r="DJ5" s="53">
        <f>DH5/DI5</f>
        <v>1.5625E-2</v>
      </c>
      <c r="DK5" s="15"/>
      <c r="DL5" s="20">
        <v>0.6</v>
      </c>
      <c r="DM5" s="46">
        <v>1</v>
      </c>
      <c r="DN5" s="46">
        <v>1</v>
      </c>
      <c r="DO5" s="46"/>
      <c r="DP5" s="46"/>
      <c r="DQ5" s="46"/>
      <c r="DR5" s="17">
        <f>DM5+DN5+DO5+DP5+DQ5</f>
        <v>2</v>
      </c>
      <c r="DS5" s="20">
        <f>IF(DR5&gt;=5,1,0)</f>
        <v>0</v>
      </c>
      <c r="DT5" s="30">
        <v>0</v>
      </c>
      <c r="DU5" s="30">
        <v>0</v>
      </c>
      <c r="DV5" s="24" t="e">
        <f>SUM(DT5/DU5)</f>
        <v>#DIV/0!</v>
      </c>
      <c r="DW5" s="20">
        <v>1</v>
      </c>
      <c r="DX5" s="31">
        <v>82.8</v>
      </c>
      <c r="DY5" s="31">
        <v>82.8</v>
      </c>
      <c r="DZ5" s="28">
        <f>DX5/DY5</f>
        <v>1</v>
      </c>
      <c r="EA5" s="20">
        <v>1</v>
      </c>
      <c r="EB5" s="15"/>
      <c r="EC5" s="20">
        <f t="shared" ref="EC5:EE15" si="29">IF(ISBLANK(EB5),0,0.5)</f>
        <v>0</v>
      </c>
      <c r="ED5" s="46" t="s">
        <v>215</v>
      </c>
      <c r="EE5" s="20">
        <f t="shared" si="29"/>
        <v>0.5</v>
      </c>
      <c r="EF5" s="46" t="s">
        <v>216</v>
      </c>
      <c r="EG5" s="20">
        <f t="shared" ref="EG5:EG15" si="30">IF(ISBLANK(EF5),0,0.5)</f>
        <v>0.5</v>
      </c>
      <c r="EH5" s="46" t="s">
        <v>217</v>
      </c>
      <c r="EI5" s="20">
        <f t="shared" ref="EI5:EI15" si="31">IF(ISBLANK(EH5),0,0.5)</f>
        <v>0.5</v>
      </c>
      <c r="EJ5" s="30" t="s">
        <v>218</v>
      </c>
      <c r="EK5" s="20">
        <f t="shared" ref="EK5:EK12" si="32">IF(ISBLANK(EJ5),0,0.5)</f>
        <v>0.5</v>
      </c>
      <c r="EL5" s="15"/>
      <c r="EM5" s="20">
        <f t="shared" ref="EM5:EM15" si="33">IF(ISBLANK(EL5),0,0.5)</f>
        <v>0</v>
      </c>
      <c r="EN5" s="15" t="s">
        <v>219</v>
      </c>
      <c r="EO5" s="20">
        <f t="shared" ref="EO5:EO12" si="34">IF(ISBLANK(EN5),0,0.5)</f>
        <v>0.5</v>
      </c>
      <c r="EP5" s="15"/>
      <c r="EQ5" s="20">
        <f t="shared" ref="EQ5:FA15" si="35">IF(ISBLANK(EP5),0,0.5)</f>
        <v>0</v>
      </c>
      <c r="ER5" s="15" t="s">
        <v>220</v>
      </c>
      <c r="ES5" s="20">
        <f t="shared" si="35"/>
        <v>0.5</v>
      </c>
      <c r="ET5" s="15" t="s">
        <v>221</v>
      </c>
      <c r="EU5" s="20">
        <f t="shared" si="35"/>
        <v>0.5</v>
      </c>
      <c r="EV5" s="15" t="s">
        <v>222</v>
      </c>
      <c r="EW5" s="20">
        <f t="shared" si="35"/>
        <v>0.5</v>
      </c>
      <c r="EX5" s="15"/>
      <c r="EY5" s="20">
        <f t="shared" si="35"/>
        <v>0</v>
      </c>
      <c r="EZ5" s="15" t="s">
        <v>223</v>
      </c>
      <c r="FA5" s="20">
        <f t="shared" si="35"/>
        <v>0.5</v>
      </c>
      <c r="FB5" s="54">
        <f>D5+K5+R5+W5+AC5+AI5+AK5+AP5+AU5+AX5+BE5+BI5+BM5+BQ5+BW5+CI5+CK5+CW5+DC5+DE5+DG5+DL5+DS5+DW5+EA5+EC5+EE5+EG5+EI5+EK5+EM5+EO5+EQ5+ES5+EU5+EW5+EY5+FA5</f>
        <v>21.6</v>
      </c>
      <c r="FC5" s="55">
        <v>3</v>
      </c>
    </row>
    <row r="6" spans="1:172" ht="50.1" customHeight="1">
      <c r="A6" s="40" t="s">
        <v>66</v>
      </c>
      <c r="B6" s="40"/>
      <c r="C6" s="40"/>
      <c r="D6" s="68">
        <v>0</v>
      </c>
      <c r="E6" s="42">
        <v>0</v>
      </c>
      <c r="F6" s="43">
        <v>425.2</v>
      </c>
      <c r="G6" s="43">
        <v>269.10000000000002</v>
      </c>
      <c r="H6" s="44">
        <v>0</v>
      </c>
      <c r="I6" s="21">
        <f t="shared" si="0"/>
        <v>0</v>
      </c>
      <c r="J6" s="17" t="s">
        <v>31</v>
      </c>
      <c r="K6" s="23">
        <f>IF(I6&lt;=0.05,1,0)</f>
        <v>1</v>
      </c>
      <c r="L6" s="45">
        <v>0</v>
      </c>
      <c r="M6" s="42">
        <v>1754.6</v>
      </c>
      <c r="N6" s="42">
        <v>1167.0999999999999</v>
      </c>
      <c r="O6" s="46">
        <v>0</v>
      </c>
      <c r="P6" s="47">
        <f t="shared" si="1"/>
        <v>0</v>
      </c>
      <c r="Q6" s="17" t="s">
        <v>34</v>
      </c>
      <c r="R6" s="20">
        <f>IF(P6&lt;=0.5,1,0)</f>
        <v>1</v>
      </c>
      <c r="S6" s="48">
        <v>0</v>
      </c>
      <c r="T6" s="48">
        <v>0</v>
      </c>
      <c r="U6" s="47" t="e">
        <f>S6/T6</f>
        <v>#DIV/0!</v>
      </c>
      <c r="V6" s="17" t="s">
        <v>35</v>
      </c>
      <c r="W6" s="20">
        <f t="shared" si="2"/>
        <v>1</v>
      </c>
      <c r="X6" s="43">
        <v>0</v>
      </c>
      <c r="Y6" s="49">
        <v>294</v>
      </c>
      <c r="Z6" s="42">
        <v>7.2</v>
      </c>
      <c r="AA6" s="47">
        <f t="shared" si="3"/>
        <v>0</v>
      </c>
      <c r="AB6" s="17" t="s">
        <v>32</v>
      </c>
      <c r="AC6" s="20">
        <f t="shared" si="4"/>
        <v>1</v>
      </c>
      <c r="AD6" s="45">
        <v>0</v>
      </c>
      <c r="AE6" s="42">
        <v>90</v>
      </c>
      <c r="AF6" s="45">
        <v>0</v>
      </c>
      <c r="AG6" s="47">
        <f t="shared" si="5"/>
        <v>0</v>
      </c>
      <c r="AH6" s="17" t="s">
        <v>35</v>
      </c>
      <c r="AI6" s="20">
        <f t="shared" si="6"/>
        <v>1</v>
      </c>
      <c r="AJ6" s="15" t="s">
        <v>260</v>
      </c>
      <c r="AK6" s="20">
        <f t="shared" si="7"/>
        <v>0.5</v>
      </c>
      <c r="AL6" s="42">
        <v>1098.8</v>
      </c>
      <c r="AM6" s="42">
        <v>1262</v>
      </c>
      <c r="AN6" s="47">
        <f t="shared" si="8"/>
        <v>0.87068145800316954</v>
      </c>
      <c r="AO6" s="17" t="s">
        <v>35</v>
      </c>
      <c r="AP6" s="20">
        <f t="shared" si="9"/>
        <v>1</v>
      </c>
      <c r="AQ6" s="42">
        <v>125.9</v>
      </c>
      <c r="AR6" s="42">
        <v>631.1</v>
      </c>
      <c r="AS6" s="47">
        <f t="shared" si="10"/>
        <v>0.19949294881952148</v>
      </c>
      <c r="AT6" s="17" t="s">
        <v>35</v>
      </c>
      <c r="AU6" s="20">
        <f t="shared" si="11"/>
        <v>1</v>
      </c>
      <c r="AV6" s="48">
        <v>0</v>
      </c>
      <c r="AW6" s="17" t="s">
        <v>107</v>
      </c>
      <c r="AX6" s="20">
        <f t="shared" si="12"/>
        <v>1</v>
      </c>
      <c r="AY6" s="46">
        <v>0</v>
      </c>
      <c r="AZ6" s="46">
        <v>0</v>
      </c>
      <c r="BA6" s="46">
        <v>0</v>
      </c>
      <c r="BB6" s="46">
        <v>0</v>
      </c>
      <c r="BC6" s="47">
        <f t="shared" si="13"/>
        <v>0</v>
      </c>
      <c r="BD6" s="17">
        <v>0</v>
      </c>
      <c r="BE6" s="20">
        <f t="shared" si="14"/>
        <v>0</v>
      </c>
      <c r="BF6" s="43">
        <v>190.2</v>
      </c>
      <c r="BG6" s="43">
        <v>286.8</v>
      </c>
      <c r="BH6" s="47">
        <f>BF6/BG6</f>
        <v>0.66317991631799156</v>
      </c>
      <c r="BI6" s="20">
        <f t="shared" si="16"/>
        <v>2</v>
      </c>
      <c r="BJ6" s="43">
        <v>143</v>
      </c>
      <c r="BK6" s="43">
        <v>143</v>
      </c>
      <c r="BL6" s="47">
        <f t="shared" si="17"/>
        <v>1</v>
      </c>
      <c r="BM6" s="20">
        <f t="shared" si="18"/>
        <v>1</v>
      </c>
      <c r="BN6" s="42">
        <v>156.1</v>
      </c>
      <c r="BO6" s="46">
        <v>587.5</v>
      </c>
      <c r="BP6" s="47">
        <f t="shared" si="19"/>
        <v>0.26570212765957446</v>
      </c>
      <c r="BQ6" s="50">
        <f t="shared" si="20"/>
        <v>0</v>
      </c>
      <c r="BR6" s="42">
        <v>500.7</v>
      </c>
      <c r="BS6" s="42">
        <v>298.3</v>
      </c>
      <c r="BT6" s="42">
        <v>528</v>
      </c>
      <c r="BU6" s="42">
        <v>621.70000000000005</v>
      </c>
      <c r="BV6" s="47">
        <f t="shared" si="21"/>
        <v>1.9763837884375095</v>
      </c>
      <c r="BW6" s="20">
        <f t="shared" si="22"/>
        <v>1</v>
      </c>
      <c r="BX6" s="46"/>
      <c r="BY6" s="46"/>
      <c r="BZ6" s="51"/>
      <c r="CA6" s="15"/>
      <c r="CB6" s="22">
        <v>0</v>
      </c>
      <c r="CC6" s="20">
        <f t="shared" si="23"/>
        <v>0</v>
      </c>
      <c r="CD6" s="30">
        <v>0</v>
      </c>
      <c r="CE6" s="30">
        <v>0</v>
      </c>
      <c r="CF6" s="30">
        <v>0</v>
      </c>
      <c r="CG6" s="30">
        <v>0</v>
      </c>
      <c r="CH6" s="24" t="e">
        <f t="shared" ref="CH6:CH15" si="36">SUM(CD6/(CE6+CF6+CG6)/3)</f>
        <v>#DIV/0!</v>
      </c>
      <c r="CI6" s="20">
        <v>0</v>
      </c>
      <c r="CJ6" s="46">
        <v>0</v>
      </c>
      <c r="CK6" s="20">
        <f t="shared" ref="CK6:CK15" si="37">IF(CJ6&gt;0,-1,0)</f>
        <v>0</v>
      </c>
      <c r="CL6" s="46"/>
      <c r="CM6" s="46"/>
      <c r="CN6" s="46"/>
      <c r="CO6" s="15"/>
      <c r="CP6" s="15" t="e">
        <f t="shared" si="24"/>
        <v>#DIV/0!</v>
      </c>
      <c r="CQ6" s="15" t="e">
        <f t="shared" si="25"/>
        <v>#DIV/0!</v>
      </c>
      <c r="CR6" s="42">
        <v>0.8</v>
      </c>
      <c r="CS6" s="42">
        <v>1605</v>
      </c>
      <c r="CT6" s="46">
        <v>0.4</v>
      </c>
      <c r="CU6" s="42">
        <v>1567.4</v>
      </c>
      <c r="CV6" s="52">
        <f t="shared" si="26"/>
        <v>1.9531464174454829</v>
      </c>
      <c r="CW6" s="20">
        <f>IF(CT6=0,1,IF(CV6&lt;1,1,0))</f>
        <v>0</v>
      </c>
      <c r="CX6" s="48">
        <v>0</v>
      </c>
      <c r="CY6" s="42">
        <v>156.1</v>
      </c>
      <c r="CZ6" s="45">
        <v>0</v>
      </c>
      <c r="DA6" s="42">
        <v>78.7</v>
      </c>
      <c r="DB6" s="47" t="e">
        <f t="shared" ref="DB6:DB14" si="38">SUM(CX6/CY6)/(CZ6/DA6)</f>
        <v>#DIV/0!</v>
      </c>
      <c r="DC6" s="20">
        <f t="shared" ref="DC6:DC15" si="39">IF(CZ6=0,1,IF(DB6&lt;1,1,0))</f>
        <v>1</v>
      </c>
      <c r="DD6" s="48"/>
      <c r="DE6" s="20">
        <f t="shared" si="28"/>
        <v>0</v>
      </c>
      <c r="DF6" s="25" t="s">
        <v>241</v>
      </c>
      <c r="DG6" s="20">
        <f t="shared" si="28"/>
        <v>-1</v>
      </c>
      <c r="DH6" s="15">
        <v>5</v>
      </c>
      <c r="DI6" s="15">
        <v>62</v>
      </c>
      <c r="DJ6" s="53">
        <f>DH6/DI6</f>
        <v>8.0645161290322578E-2</v>
      </c>
      <c r="DK6" s="15"/>
      <c r="DL6" s="20">
        <v>0.3</v>
      </c>
      <c r="DM6" s="46">
        <v>1</v>
      </c>
      <c r="DN6" s="46">
        <v>1</v>
      </c>
      <c r="DO6" s="46">
        <v>1</v>
      </c>
      <c r="DP6" s="46"/>
      <c r="DQ6" s="46">
        <v>1</v>
      </c>
      <c r="DR6" s="17">
        <f t="shared" ref="DR6:DR15" si="40">DM6+DN6+DO6+DP6+DQ6</f>
        <v>4</v>
      </c>
      <c r="DS6" s="20">
        <f t="shared" ref="DS6:DS15" si="41">IF(DR6&gt;=5,1,0)</f>
        <v>0</v>
      </c>
      <c r="DT6" s="30">
        <v>0</v>
      </c>
      <c r="DU6" s="30">
        <v>0</v>
      </c>
      <c r="DV6" s="24" t="e">
        <f t="shared" ref="DV6:DV15" si="42">SUM(DT6/DU6)</f>
        <v>#DIV/0!</v>
      </c>
      <c r="DW6" s="20">
        <v>1</v>
      </c>
      <c r="DX6" s="31">
        <v>14.8</v>
      </c>
      <c r="DY6" s="31">
        <v>157.80000000000001</v>
      </c>
      <c r="DZ6" s="29">
        <f>DX6/DY6</f>
        <v>9.378960709759189E-2</v>
      </c>
      <c r="EA6" s="20">
        <v>1</v>
      </c>
      <c r="EB6" s="15"/>
      <c r="EC6" s="20">
        <f t="shared" si="29"/>
        <v>0</v>
      </c>
      <c r="ED6" s="46" t="s">
        <v>113</v>
      </c>
      <c r="EE6" s="20">
        <f t="shared" si="29"/>
        <v>0.5</v>
      </c>
      <c r="EF6" s="46" t="s">
        <v>233</v>
      </c>
      <c r="EG6" s="20">
        <f t="shared" si="30"/>
        <v>0.5</v>
      </c>
      <c r="EH6" s="46" t="s">
        <v>114</v>
      </c>
      <c r="EI6" s="20">
        <f t="shared" si="31"/>
        <v>0.5</v>
      </c>
      <c r="EJ6" s="30" t="s">
        <v>234</v>
      </c>
      <c r="EK6" s="20">
        <f t="shared" si="32"/>
        <v>0.5</v>
      </c>
      <c r="EL6" s="15"/>
      <c r="EM6" s="20">
        <f t="shared" si="33"/>
        <v>0</v>
      </c>
      <c r="EN6" s="15" t="s">
        <v>235</v>
      </c>
      <c r="EO6" s="20">
        <f t="shared" si="34"/>
        <v>0.5</v>
      </c>
      <c r="EP6" s="15"/>
      <c r="EQ6" s="20">
        <f t="shared" si="35"/>
        <v>0</v>
      </c>
      <c r="ER6" s="15" t="s">
        <v>236</v>
      </c>
      <c r="ES6" s="20">
        <f t="shared" si="35"/>
        <v>0.5</v>
      </c>
      <c r="ET6" s="15" t="s">
        <v>237</v>
      </c>
      <c r="EU6" s="20">
        <f t="shared" si="35"/>
        <v>0.5</v>
      </c>
      <c r="EV6" s="15" t="s">
        <v>238</v>
      </c>
      <c r="EW6" s="20">
        <f t="shared" si="35"/>
        <v>0.5</v>
      </c>
      <c r="EX6" s="15" t="s">
        <v>239</v>
      </c>
      <c r="EY6" s="20">
        <f t="shared" si="35"/>
        <v>0.5</v>
      </c>
      <c r="EZ6" s="15" t="s">
        <v>240</v>
      </c>
      <c r="FA6" s="20">
        <f t="shared" si="35"/>
        <v>0.5</v>
      </c>
      <c r="FB6" s="54">
        <f t="shared" ref="FB6:FB15" si="43">D6+K6+R6+W6+AC6+AI6+AK6+AP6+AU6+AX6+BE6+BI6+BM6+BQ6+BW6+CI6+CK6+CW6+DC6+DE6+DG6+DL6+DS6+DW6+EA6+EC6+EE6+EG6+EI6+EK6+EM6+EO6+EQ6+ES6+EU6+EW6+EY6+FA6</f>
        <v>19.8</v>
      </c>
      <c r="FC6" s="55">
        <v>7</v>
      </c>
    </row>
    <row r="7" spans="1:172" ht="50.1" customHeight="1">
      <c r="A7" s="40" t="s">
        <v>67</v>
      </c>
      <c r="B7" s="41">
        <v>40779</v>
      </c>
      <c r="C7" s="41">
        <v>40907</v>
      </c>
      <c r="D7" s="68">
        <v>1</v>
      </c>
      <c r="E7" s="42">
        <v>0</v>
      </c>
      <c r="F7" s="43">
        <v>331.2</v>
      </c>
      <c r="G7" s="43">
        <v>264.5</v>
      </c>
      <c r="H7" s="44">
        <v>0</v>
      </c>
      <c r="I7" s="21">
        <f t="shared" si="0"/>
        <v>0</v>
      </c>
      <c r="J7" s="17" t="s">
        <v>31</v>
      </c>
      <c r="K7" s="23">
        <f>IF(I7&lt;=0.05,1,0)</f>
        <v>1</v>
      </c>
      <c r="L7" s="45">
        <v>0</v>
      </c>
      <c r="M7" s="42">
        <v>1384.1</v>
      </c>
      <c r="N7" s="56">
        <v>1147.0999999999999</v>
      </c>
      <c r="O7" s="46">
        <v>0</v>
      </c>
      <c r="P7" s="47">
        <f t="shared" si="1"/>
        <v>0</v>
      </c>
      <c r="Q7" s="17" t="s">
        <v>34</v>
      </c>
      <c r="R7" s="20">
        <f>IF(P7&lt;=0.5,1,0)</f>
        <v>1</v>
      </c>
      <c r="S7" s="48">
        <v>0</v>
      </c>
      <c r="T7" s="48">
        <v>0</v>
      </c>
      <c r="U7" s="47" t="e">
        <f t="shared" ref="U7:U14" si="44">S7/T7</f>
        <v>#DIV/0!</v>
      </c>
      <c r="V7" s="17" t="s">
        <v>35</v>
      </c>
      <c r="W7" s="20">
        <f t="shared" si="2"/>
        <v>1</v>
      </c>
      <c r="X7" s="43">
        <v>0</v>
      </c>
      <c r="Y7" s="49">
        <v>232.3</v>
      </c>
      <c r="Z7" s="42">
        <v>8.5</v>
      </c>
      <c r="AA7" s="47">
        <f t="shared" si="3"/>
        <v>0</v>
      </c>
      <c r="AB7" s="17" t="s">
        <v>32</v>
      </c>
      <c r="AC7" s="20">
        <f t="shared" si="4"/>
        <v>1</v>
      </c>
      <c r="AD7" s="45">
        <v>0</v>
      </c>
      <c r="AE7" s="42">
        <v>77.5</v>
      </c>
      <c r="AF7" s="45">
        <v>0</v>
      </c>
      <c r="AG7" s="47">
        <f t="shared" si="5"/>
        <v>0</v>
      </c>
      <c r="AH7" s="17" t="s">
        <v>35</v>
      </c>
      <c r="AI7" s="20">
        <f t="shared" si="6"/>
        <v>1</v>
      </c>
      <c r="AJ7" s="15" t="s">
        <v>184</v>
      </c>
      <c r="AK7" s="20">
        <f t="shared" si="7"/>
        <v>0.5</v>
      </c>
      <c r="AL7" s="42">
        <v>832.7</v>
      </c>
      <c r="AM7" s="42">
        <v>863</v>
      </c>
      <c r="AN7" s="47">
        <f t="shared" si="8"/>
        <v>0.96488991888760145</v>
      </c>
      <c r="AO7" s="17" t="s">
        <v>35</v>
      </c>
      <c r="AP7" s="20">
        <f t="shared" si="9"/>
        <v>1</v>
      </c>
      <c r="AQ7" s="42">
        <v>123.9</v>
      </c>
      <c r="AR7" s="42">
        <v>519.70000000000005</v>
      </c>
      <c r="AS7" s="47">
        <f t="shared" si="10"/>
        <v>0.23840677313834904</v>
      </c>
      <c r="AT7" s="17" t="s">
        <v>35</v>
      </c>
      <c r="AU7" s="20">
        <f t="shared" si="11"/>
        <v>1</v>
      </c>
      <c r="AV7" s="48">
        <v>2</v>
      </c>
      <c r="AW7" s="17" t="s">
        <v>107</v>
      </c>
      <c r="AX7" s="20">
        <v>1</v>
      </c>
      <c r="AY7" s="46">
        <v>0</v>
      </c>
      <c r="AZ7" s="46">
        <v>0</v>
      </c>
      <c r="BA7" s="46">
        <v>0</v>
      </c>
      <c r="BB7" s="46">
        <v>0</v>
      </c>
      <c r="BC7" s="47">
        <f t="shared" si="13"/>
        <v>0</v>
      </c>
      <c r="BD7" s="17">
        <v>0</v>
      </c>
      <c r="BE7" s="20">
        <f t="shared" si="14"/>
        <v>0</v>
      </c>
      <c r="BF7" s="43">
        <v>199.1</v>
      </c>
      <c r="BG7" s="43">
        <v>223.8</v>
      </c>
      <c r="BH7" s="47">
        <f t="shared" si="15"/>
        <v>0.88963360142984804</v>
      </c>
      <c r="BI7" s="20">
        <f t="shared" si="16"/>
        <v>2</v>
      </c>
      <c r="BJ7" s="43">
        <v>77.7</v>
      </c>
      <c r="BK7" s="43">
        <v>77.7</v>
      </c>
      <c r="BL7" s="47">
        <f t="shared" si="17"/>
        <v>1</v>
      </c>
      <c r="BM7" s="20">
        <f t="shared" si="18"/>
        <v>1</v>
      </c>
      <c r="BN7" s="42">
        <v>66.7</v>
      </c>
      <c r="BO7" s="46">
        <v>41.4</v>
      </c>
      <c r="BP7" s="47">
        <f t="shared" si="19"/>
        <v>1.6111111111111112</v>
      </c>
      <c r="BQ7" s="50">
        <f t="shared" si="20"/>
        <v>0</v>
      </c>
      <c r="BR7" s="42">
        <v>272.10000000000002</v>
      </c>
      <c r="BS7" s="42">
        <v>370.3</v>
      </c>
      <c r="BT7" s="42">
        <v>175.6</v>
      </c>
      <c r="BU7" s="42">
        <v>489.3</v>
      </c>
      <c r="BV7" s="47">
        <f t="shared" si="21"/>
        <v>2.0475076540169059</v>
      </c>
      <c r="BW7" s="20">
        <f t="shared" si="22"/>
        <v>1</v>
      </c>
      <c r="BX7" s="46"/>
      <c r="BY7" s="46"/>
      <c r="BZ7" s="51"/>
      <c r="CA7" s="15"/>
      <c r="CB7" s="22">
        <v>0</v>
      </c>
      <c r="CC7" s="20">
        <f t="shared" si="23"/>
        <v>0</v>
      </c>
      <c r="CD7" s="30">
        <v>0</v>
      </c>
      <c r="CE7" s="30">
        <v>0</v>
      </c>
      <c r="CF7" s="30">
        <v>0</v>
      </c>
      <c r="CG7" s="30">
        <v>0</v>
      </c>
      <c r="CH7" s="24" t="e">
        <f t="shared" si="36"/>
        <v>#DIV/0!</v>
      </c>
      <c r="CI7" s="20">
        <v>0</v>
      </c>
      <c r="CJ7" s="46">
        <v>0</v>
      </c>
      <c r="CK7" s="20">
        <f t="shared" si="37"/>
        <v>0</v>
      </c>
      <c r="CL7" s="46"/>
      <c r="CM7" s="46"/>
      <c r="CN7" s="46"/>
      <c r="CO7" s="15"/>
      <c r="CP7" s="15" t="e">
        <f t="shared" si="24"/>
        <v>#DIV/0!</v>
      </c>
      <c r="CQ7" s="15" t="e">
        <f t="shared" si="25"/>
        <v>#DIV/0!</v>
      </c>
      <c r="CR7" s="42">
        <v>0</v>
      </c>
      <c r="CS7" s="42">
        <v>1313.3</v>
      </c>
      <c r="CT7" s="46">
        <v>0</v>
      </c>
      <c r="CU7" s="42">
        <v>1351.4</v>
      </c>
      <c r="CV7" s="24" t="e">
        <f t="shared" si="26"/>
        <v>#DIV/0!</v>
      </c>
      <c r="CW7" s="20">
        <f t="shared" si="27"/>
        <v>1</v>
      </c>
      <c r="CX7" s="48">
        <v>0</v>
      </c>
      <c r="CY7" s="42">
        <v>66.7</v>
      </c>
      <c r="CZ7" s="45">
        <v>0</v>
      </c>
      <c r="DA7" s="42">
        <v>38.6</v>
      </c>
      <c r="DB7" s="47" t="e">
        <f t="shared" si="38"/>
        <v>#DIV/0!</v>
      </c>
      <c r="DC7" s="20">
        <f t="shared" si="39"/>
        <v>1</v>
      </c>
      <c r="DD7" s="48"/>
      <c r="DE7" s="20">
        <f t="shared" si="28"/>
        <v>0</v>
      </c>
      <c r="DF7" s="25"/>
      <c r="DG7" s="20">
        <f t="shared" si="28"/>
        <v>0</v>
      </c>
      <c r="DH7" s="15">
        <v>5</v>
      </c>
      <c r="DI7" s="15">
        <v>62</v>
      </c>
      <c r="DJ7" s="53">
        <f>DH7/DI7</f>
        <v>8.0645161290322578E-2</v>
      </c>
      <c r="DK7" s="15"/>
      <c r="DL7" s="20">
        <v>0.3</v>
      </c>
      <c r="DM7" s="46">
        <v>1</v>
      </c>
      <c r="DN7" s="46">
        <v>1</v>
      </c>
      <c r="DO7" s="46"/>
      <c r="DP7" s="46"/>
      <c r="DQ7" s="46">
        <v>1</v>
      </c>
      <c r="DR7" s="17">
        <f t="shared" si="40"/>
        <v>3</v>
      </c>
      <c r="DS7" s="20">
        <f t="shared" si="41"/>
        <v>0</v>
      </c>
      <c r="DT7" s="30">
        <v>0</v>
      </c>
      <c r="DU7" s="30">
        <v>0</v>
      </c>
      <c r="DV7" s="24" t="e">
        <f t="shared" si="42"/>
        <v>#DIV/0!</v>
      </c>
      <c r="DW7" s="20">
        <v>1</v>
      </c>
      <c r="DX7" s="31">
        <v>7.7</v>
      </c>
      <c r="DY7" s="31">
        <v>14.4</v>
      </c>
      <c r="DZ7" s="28">
        <f>DX7/DY7</f>
        <v>0.53472222222222221</v>
      </c>
      <c r="EA7" s="20">
        <v>1</v>
      </c>
      <c r="EB7" s="15"/>
      <c r="EC7" s="20">
        <f t="shared" si="29"/>
        <v>0</v>
      </c>
      <c r="ED7" s="46" t="s">
        <v>166</v>
      </c>
      <c r="EE7" s="20">
        <f t="shared" si="29"/>
        <v>0.5</v>
      </c>
      <c r="EF7" s="57" t="s">
        <v>167</v>
      </c>
      <c r="EG7" s="20">
        <f t="shared" si="30"/>
        <v>0.5</v>
      </c>
      <c r="EH7" s="46" t="s">
        <v>168</v>
      </c>
      <c r="EI7" s="20">
        <f t="shared" si="31"/>
        <v>0.5</v>
      </c>
      <c r="EJ7" s="58" t="s">
        <v>169</v>
      </c>
      <c r="EK7" s="20">
        <f t="shared" si="32"/>
        <v>0.5</v>
      </c>
      <c r="EL7" s="15"/>
      <c r="EM7" s="20">
        <f t="shared" si="33"/>
        <v>0</v>
      </c>
      <c r="EN7" s="15" t="s">
        <v>170</v>
      </c>
      <c r="EO7" s="20">
        <f t="shared" si="34"/>
        <v>0.5</v>
      </c>
      <c r="EP7" s="15"/>
      <c r="EQ7" s="20">
        <f t="shared" si="35"/>
        <v>0</v>
      </c>
      <c r="ER7" s="15" t="s">
        <v>171</v>
      </c>
      <c r="ES7" s="20">
        <f t="shared" si="35"/>
        <v>0.5</v>
      </c>
      <c r="ET7" s="15" t="s">
        <v>172</v>
      </c>
      <c r="EU7" s="20">
        <f t="shared" si="35"/>
        <v>0.5</v>
      </c>
      <c r="EV7" s="15" t="s">
        <v>173</v>
      </c>
      <c r="EW7" s="20">
        <f t="shared" si="35"/>
        <v>0.5</v>
      </c>
      <c r="EX7" s="15" t="s">
        <v>174</v>
      </c>
      <c r="EY7" s="20">
        <f t="shared" si="35"/>
        <v>0.5</v>
      </c>
      <c r="EZ7" s="15" t="s">
        <v>175</v>
      </c>
      <c r="FA7" s="20">
        <f t="shared" si="35"/>
        <v>0.5</v>
      </c>
      <c r="FB7" s="54">
        <f t="shared" si="43"/>
        <v>22.8</v>
      </c>
      <c r="FC7" s="55">
        <v>5</v>
      </c>
    </row>
    <row r="8" spans="1:172" ht="50.1" customHeight="1">
      <c r="A8" s="40" t="s">
        <v>68</v>
      </c>
      <c r="B8" s="40"/>
      <c r="C8" s="40"/>
      <c r="D8" s="68">
        <v>0</v>
      </c>
      <c r="E8" s="42">
        <v>0</v>
      </c>
      <c r="F8" s="43">
        <v>696</v>
      </c>
      <c r="G8" s="43">
        <v>557</v>
      </c>
      <c r="H8" s="44">
        <v>0</v>
      </c>
      <c r="I8" s="21">
        <f t="shared" si="0"/>
        <v>0</v>
      </c>
      <c r="J8" s="17" t="s">
        <v>31</v>
      </c>
      <c r="K8" s="23">
        <f>IF(I8&lt;=0.05,1,0)</f>
        <v>1</v>
      </c>
      <c r="L8" s="45">
        <v>0</v>
      </c>
      <c r="M8" s="42">
        <v>3149</v>
      </c>
      <c r="N8" s="42">
        <v>2437.4</v>
      </c>
      <c r="O8" s="46">
        <v>0</v>
      </c>
      <c r="P8" s="47">
        <f t="shared" si="1"/>
        <v>0</v>
      </c>
      <c r="Q8" s="17" t="s">
        <v>34</v>
      </c>
      <c r="R8" s="20">
        <f>IF(P8&lt;=0.5,1,0)</f>
        <v>1</v>
      </c>
      <c r="S8" s="48">
        <v>0</v>
      </c>
      <c r="T8" s="48">
        <v>0</v>
      </c>
      <c r="U8" s="47" t="e">
        <f t="shared" si="44"/>
        <v>#DIV/0!</v>
      </c>
      <c r="V8" s="17" t="s">
        <v>35</v>
      </c>
      <c r="W8" s="20">
        <f t="shared" si="2"/>
        <v>1</v>
      </c>
      <c r="X8" s="43">
        <v>0</v>
      </c>
      <c r="Y8" s="49">
        <v>502.6</v>
      </c>
      <c r="Z8" s="42">
        <v>7.2</v>
      </c>
      <c r="AA8" s="47">
        <f t="shared" si="3"/>
        <v>0</v>
      </c>
      <c r="AB8" s="17" t="s">
        <v>32</v>
      </c>
      <c r="AC8" s="20">
        <f t="shared" si="4"/>
        <v>1</v>
      </c>
      <c r="AD8" s="45">
        <v>0</v>
      </c>
      <c r="AE8" s="42">
        <v>247.5</v>
      </c>
      <c r="AF8" s="45">
        <v>0</v>
      </c>
      <c r="AG8" s="47">
        <f t="shared" si="5"/>
        <v>0</v>
      </c>
      <c r="AH8" s="17" t="s">
        <v>35</v>
      </c>
      <c r="AI8" s="20">
        <f t="shared" si="6"/>
        <v>1</v>
      </c>
      <c r="AJ8" s="15"/>
      <c r="AK8" s="70">
        <f t="shared" si="7"/>
        <v>0</v>
      </c>
      <c r="AL8" s="62">
        <v>1397</v>
      </c>
      <c r="AM8" s="42">
        <v>1477</v>
      </c>
      <c r="AN8" s="47">
        <f t="shared" si="8"/>
        <v>0.94583615436696</v>
      </c>
      <c r="AO8" s="17" t="s">
        <v>35</v>
      </c>
      <c r="AP8" s="20">
        <f t="shared" si="9"/>
        <v>1</v>
      </c>
      <c r="AQ8" s="42">
        <v>166.8</v>
      </c>
      <c r="AR8" s="42">
        <v>791</v>
      </c>
      <c r="AS8" s="47">
        <f t="shared" si="10"/>
        <v>0.2108723135271808</v>
      </c>
      <c r="AT8" s="17" t="s">
        <v>35</v>
      </c>
      <c r="AU8" s="20">
        <f t="shared" si="11"/>
        <v>1</v>
      </c>
      <c r="AV8" s="48">
        <v>0</v>
      </c>
      <c r="AW8" s="17" t="s">
        <v>107</v>
      </c>
      <c r="AX8" s="20">
        <f t="shared" si="12"/>
        <v>1</v>
      </c>
      <c r="AY8" s="46">
        <v>0</v>
      </c>
      <c r="AZ8" s="46">
        <v>0</v>
      </c>
      <c r="BA8" s="46">
        <v>0</v>
      </c>
      <c r="BB8" s="46">
        <v>0</v>
      </c>
      <c r="BC8" s="47">
        <f t="shared" si="13"/>
        <v>0</v>
      </c>
      <c r="BD8" s="17">
        <v>0</v>
      </c>
      <c r="BE8" s="20">
        <f t="shared" si="14"/>
        <v>0</v>
      </c>
      <c r="BF8" s="43">
        <v>222.1</v>
      </c>
      <c r="BG8" s="43">
        <v>495.4</v>
      </c>
      <c r="BH8" s="47">
        <f t="shared" si="15"/>
        <v>0.44832458619297538</v>
      </c>
      <c r="BI8" s="20">
        <f t="shared" si="16"/>
        <v>2</v>
      </c>
      <c r="BJ8" s="43">
        <v>210</v>
      </c>
      <c r="BK8" s="43">
        <v>210</v>
      </c>
      <c r="BL8" s="47">
        <f t="shared" si="17"/>
        <v>1</v>
      </c>
      <c r="BM8" s="20">
        <f t="shared" si="18"/>
        <v>1</v>
      </c>
      <c r="BN8" s="42">
        <v>139</v>
      </c>
      <c r="BO8" s="46">
        <v>101</v>
      </c>
      <c r="BP8" s="47">
        <f t="shared" si="19"/>
        <v>1.3762376237623761</v>
      </c>
      <c r="BQ8" s="50">
        <f t="shared" si="20"/>
        <v>0</v>
      </c>
      <c r="BR8" s="42">
        <v>623.4</v>
      </c>
      <c r="BS8" s="42">
        <v>1693.5</v>
      </c>
      <c r="BT8" s="42">
        <v>1043.5999999999999</v>
      </c>
      <c r="BU8" s="42">
        <v>954.4</v>
      </c>
      <c r="BV8" s="47">
        <f t="shared" si="21"/>
        <v>0.33664948714353571</v>
      </c>
      <c r="BW8" s="20">
        <f t="shared" si="22"/>
        <v>0</v>
      </c>
      <c r="BX8" s="46"/>
      <c r="BY8" s="46"/>
      <c r="BZ8" s="51"/>
      <c r="CA8" s="15"/>
      <c r="CB8" s="22">
        <v>0</v>
      </c>
      <c r="CC8" s="20">
        <f t="shared" si="23"/>
        <v>0</v>
      </c>
      <c r="CD8" s="30">
        <v>0</v>
      </c>
      <c r="CE8" s="30">
        <v>0</v>
      </c>
      <c r="CF8" s="30">
        <v>0</v>
      </c>
      <c r="CG8" s="30">
        <v>0</v>
      </c>
      <c r="CH8" s="24" t="e">
        <f t="shared" si="36"/>
        <v>#DIV/0!</v>
      </c>
      <c r="CI8" s="20">
        <v>0</v>
      </c>
      <c r="CJ8" s="46">
        <v>0</v>
      </c>
      <c r="CK8" s="20">
        <f t="shared" si="37"/>
        <v>0</v>
      </c>
      <c r="CL8" s="46"/>
      <c r="CM8" s="46"/>
      <c r="CN8" s="46"/>
      <c r="CO8" s="15"/>
      <c r="CP8" s="15" t="e">
        <f t="shared" si="24"/>
        <v>#DIV/0!</v>
      </c>
      <c r="CQ8" s="15" t="e">
        <f t="shared" si="25"/>
        <v>#DIV/0!</v>
      </c>
      <c r="CR8" s="42">
        <v>-0.1</v>
      </c>
      <c r="CS8" s="42">
        <v>3735.5</v>
      </c>
      <c r="CT8" s="46">
        <v>0</v>
      </c>
      <c r="CU8" s="42">
        <v>2738.2</v>
      </c>
      <c r="CV8" s="26" t="e">
        <f t="shared" si="26"/>
        <v>#DIV/0!</v>
      </c>
      <c r="CW8" s="20">
        <f t="shared" si="27"/>
        <v>1</v>
      </c>
      <c r="CX8" s="48">
        <v>0</v>
      </c>
      <c r="CY8" s="42">
        <v>139</v>
      </c>
      <c r="CZ8" s="45">
        <v>0</v>
      </c>
      <c r="DA8" s="42">
        <v>83.9</v>
      </c>
      <c r="DB8" s="47" t="e">
        <f t="shared" si="38"/>
        <v>#DIV/0!</v>
      </c>
      <c r="DC8" s="20">
        <f t="shared" si="39"/>
        <v>1</v>
      </c>
      <c r="DD8" s="48"/>
      <c r="DE8" s="20">
        <f t="shared" si="28"/>
        <v>0</v>
      </c>
      <c r="DF8" s="25"/>
      <c r="DG8" s="20">
        <f t="shared" si="28"/>
        <v>0</v>
      </c>
      <c r="DH8" s="15">
        <v>5</v>
      </c>
      <c r="DI8" s="15">
        <v>92</v>
      </c>
      <c r="DJ8" s="53">
        <f t="shared" ref="DJ8:DJ15" si="45">DH8/DI8</f>
        <v>5.434782608695652E-2</v>
      </c>
      <c r="DK8" s="15"/>
      <c r="DL8" s="20">
        <v>0.6</v>
      </c>
      <c r="DM8" s="46"/>
      <c r="DN8" s="46"/>
      <c r="DO8" s="46"/>
      <c r="DP8" s="46"/>
      <c r="DQ8" s="46"/>
      <c r="DR8" s="17">
        <f t="shared" si="40"/>
        <v>0</v>
      </c>
      <c r="DS8" s="20">
        <f t="shared" si="41"/>
        <v>0</v>
      </c>
      <c r="DT8" s="30">
        <v>0</v>
      </c>
      <c r="DU8" s="30">
        <v>0</v>
      </c>
      <c r="DV8" s="24" t="e">
        <f t="shared" si="42"/>
        <v>#DIV/0!</v>
      </c>
      <c r="DW8" s="20">
        <v>1</v>
      </c>
      <c r="DX8" s="31">
        <v>365.3</v>
      </c>
      <c r="DY8" s="31">
        <v>214</v>
      </c>
      <c r="DZ8" s="28">
        <f>DX8/DY8</f>
        <v>1.7070093457943927</v>
      </c>
      <c r="EA8" s="20">
        <v>-1</v>
      </c>
      <c r="EB8" s="15"/>
      <c r="EC8" s="20">
        <f t="shared" si="29"/>
        <v>0</v>
      </c>
      <c r="ED8" s="57"/>
      <c r="EE8" s="20">
        <f t="shared" si="29"/>
        <v>0</v>
      </c>
      <c r="EF8" s="46"/>
      <c r="EG8" s="20">
        <f t="shared" si="30"/>
        <v>0</v>
      </c>
      <c r="EH8" s="57"/>
      <c r="EI8" s="20">
        <f t="shared" si="31"/>
        <v>0</v>
      </c>
      <c r="EJ8" s="30"/>
      <c r="EK8" s="20">
        <f t="shared" si="32"/>
        <v>0</v>
      </c>
      <c r="EL8" s="15"/>
      <c r="EM8" s="20">
        <f t="shared" si="33"/>
        <v>0</v>
      </c>
      <c r="EN8" s="15"/>
      <c r="EO8" s="20">
        <f t="shared" si="34"/>
        <v>0</v>
      </c>
      <c r="EP8" s="15"/>
      <c r="EQ8" s="20">
        <f t="shared" si="35"/>
        <v>0</v>
      </c>
      <c r="ER8" s="15" t="s">
        <v>263</v>
      </c>
      <c r="ES8" s="20">
        <f t="shared" si="35"/>
        <v>0.5</v>
      </c>
      <c r="ET8" s="15"/>
      <c r="EU8" s="20">
        <f t="shared" si="35"/>
        <v>0</v>
      </c>
      <c r="EV8" s="15"/>
      <c r="EW8" s="20">
        <f t="shared" si="35"/>
        <v>0</v>
      </c>
      <c r="EX8" s="15"/>
      <c r="EY8" s="20">
        <f t="shared" si="35"/>
        <v>0</v>
      </c>
      <c r="EZ8" s="15"/>
      <c r="FA8" s="20">
        <f t="shared" si="35"/>
        <v>0</v>
      </c>
      <c r="FB8" s="54">
        <f t="shared" si="43"/>
        <v>14.1</v>
      </c>
      <c r="FC8" s="55">
        <v>11</v>
      </c>
    </row>
    <row r="9" spans="1:172" s="4" customFormat="1" ht="50.1" customHeight="1">
      <c r="A9" s="40" t="s">
        <v>69</v>
      </c>
      <c r="B9" s="41">
        <v>40801</v>
      </c>
      <c r="C9" s="41">
        <v>40905</v>
      </c>
      <c r="D9" s="68">
        <v>1</v>
      </c>
      <c r="E9" s="42">
        <v>0</v>
      </c>
      <c r="F9" s="59">
        <v>658.6</v>
      </c>
      <c r="G9" s="43">
        <v>361.2</v>
      </c>
      <c r="H9" s="44">
        <v>0</v>
      </c>
      <c r="I9" s="21">
        <f t="shared" si="0"/>
        <v>0</v>
      </c>
      <c r="J9" s="17" t="s">
        <v>31</v>
      </c>
      <c r="K9" s="23">
        <f>IF(I9&lt;=0.1,1,0)</f>
        <v>1</v>
      </c>
      <c r="L9" s="45">
        <v>0</v>
      </c>
      <c r="M9" s="42">
        <v>2036.9</v>
      </c>
      <c r="N9" s="42">
        <v>1408.1</v>
      </c>
      <c r="O9" s="46">
        <v>0</v>
      </c>
      <c r="P9" s="47">
        <f t="shared" si="1"/>
        <v>0</v>
      </c>
      <c r="Q9" s="60" t="s">
        <v>34</v>
      </c>
      <c r="R9" s="61">
        <f>IF(P9&lt;=1,1,0)</f>
        <v>1</v>
      </c>
      <c r="S9" s="48">
        <v>0</v>
      </c>
      <c r="T9" s="48">
        <v>0</v>
      </c>
      <c r="U9" s="47" t="e">
        <f t="shared" si="44"/>
        <v>#DIV/0!</v>
      </c>
      <c r="V9" s="60" t="s">
        <v>35</v>
      </c>
      <c r="W9" s="61">
        <f t="shared" si="2"/>
        <v>1</v>
      </c>
      <c r="X9" s="43">
        <v>0</v>
      </c>
      <c r="Y9" s="49">
        <v>334.8</v>
      </c>
      <c r="Z9" s="42">
        <v>5.7</v>
      </c>
      <c r="AA9" s="47">
        <f t="shared" si="3"/>
        <v>0</v>
      </c>
      <c r="AB9" s="60" t="s">
        <v>32</v>
      </c>
      <c r="AC9" s="61">
        <f t="shared" si="4"/>
        <v>1</v>
      </c>
      <c r="AD9" s="45">
        <v>0</v>
      </c>
      <c r="AE9" s="42">
        <v>170.6</v>
      </c>
      <c r="AF9" s="45">
        <v>0</v>
      </c>
      <c r="AG9" s="47">
        <f t="shared" si="5"/>
        <v>0</v>
      </c>
      <c r="AH9" s="17" t="s">
        <v>35</v>
      </c>
      <c r="AI9" s="20">
        <f t="shared" si="6"/>
        <v>1</v>
      </c>
      <c r="AJ9" s="69" t="s">
        <v>156</v>
      </c>
      <c r="AK9" s="20">
        <f t="shared" si="7"/>
        <v>0.5</v>
      </c>
      <c r="AL9" s="42">
        <v>1393.5</v>
      </c>
      <c r="AM9" s="49">
        <v>1454</v>
      </c>
      <c r="AN9" s="47">
        <f t="shared" si="8"/>
        <v>0.95839064649243466</v>
      </c>
      <c r="AO9" s="17" t="s">
        <v>35</v>
      </c>
      <c r="AP9" s="20">
        <f t="shared" si="9"/>
        <v>1</v>
      </c>
      <c r="AQ9" s="42">
        <v>178.9</v>
      </c>
      <c r="AR9" s="42">
        <v>812.5</v>
      </c>
      <c r="AS9" s="47">
        <f t="shared" si="10"/>
        <v>0.2201846153846154</v>
      </c>
      <c r="AT9" s="17" t="s">
        <v>35</v>
      </c>
      <c r="AU9" s="20">
        <f t="shared" si="11"/>
        <v>1</v>
      </c>
      <c r="AV9" s="48">
        <v>0</v>
      </c>
      <c r="AW9" s="17" t="s">
        <v>107</v>
      </c>
      <c r="AX9" s="20">
        <f t="shared" si="12"/>
        <v>1</v>
      </c>
      <c r="AY9" s="46">
        <v>0</v>
      </c>
      <c r="AZ9" s="46">
        <v>0</v>
      </c>
      <c r="BA9" s="46">
        <v>0</v>
      </c>
      <c r="BB9" s="46">
        <v>0</v>
      </c>
      <c r="BC9" s="47">
        <f t="shared" si="13"/>
        <v>0</v>
      </c>
      <c r="BD9" s="17">
        <v>0</v>
      </c>
      <c r="BE9" s="20">
        <f t="shared" si="14"/>
        <v>0</v>
      </c>
      <c r="BF9" s="43">
        <v>268.7</v>
      </c>
      <c r="BG9" s="43">
        <v>329.1</v>
      </c>
      <c r="BH9" s="47">
        <f t="shared" si="15"/>
        <v>0.81646915831054379</v>
      </c>
      <c r="BI9" s="20">
        <f t="shared" si="16"/>
        <v>2</v>
      </c>
      <c r="BJ9" s="43">
        <v>147</v>
      </c>
      <c r="BK9" s="43">
        <v>147</v>
      </c>
      <c r="BL9" s="47">
        <f t="shared" si="17"/>
        <v>1</v>
      </c>
      <c r="BM9" s="61">
        <f t="shared" si="18"/>
        <v>1</v>
      </c>
      <c r="BN9" s="42">
        <v>297.39999999999998</v>
      </c>
      <c r="BO9" s="46">
        <v>191.1</v>
      </c>
      <c r="BP9" s="47">
        <f t="shared" si="19"/>
        <v>1.5562532705389847</v>
      </c>
      <c r="BQ9" s="50">
        <f t="shared" si="20"/>
        <v>0</v>
      </c>
      <c r="BR9" s="42">
        <v>742.1</v>
      </c>
      <c r="BS9" s="42">
        <v>425</v>
      </c>
      <c r="BT9" s="42">
        <v>500.7</v>
      </c>
      <c r="BU9" s="42">
        <v>790.8</v>
      </c>
      <c r="BV9" s="47">
        <f t="shared" si="21"/>
        <v>2.7577987523349661</v>
      </c>
      <c r="BW9" s="20">
        <f t="shared" si="22"/>
        <v>1</v>
      </c>
      <c r="BX9" s="46"/>
      <c r="BY9" s="46"/>
      <c r="BZ9" s="51"/>
      <c r="CA9" s="46"/>
      <c r="CB9" s="22">
        <v>0</v>
      </c>
      <c r="CC9" s="61">
        <f t="shared" si="23"/>
        <v>0</v>
      </c>
      <c r="CD9" s="30">
        <v>0</v>
      </c>
      <c r="CE9" s="30">
        <v>0</v>
      </c>
      <c r="CF9" s="30">
        <v>0</v>
      </c>
      <c r="CG9" s="30">
        <v>0</v>
      </c>
      <c r="CH9" s="24" t="e">
        <f t="shared" si="36"/>
        <v>#DIV/0!</v>
      </c>
      <c r="CI9" s="61">
        <v>0</v>
      </c>
      <c r="CJ9" s="46">
        <v>0</v>
      </c>
      <c r="CK9" s="20">
        <f t="shared" si="37"/>
        <v>0</v>
      </c>
      <c r="CL9" s="46"/>
      <c r="CM9" s="46"/>
      <c r="CN9" s="46"/>
      <c r="CO9" s="46"/>
      <c r="CP9" s="46" t="e">
        <f t="shared" si="24"/>
        <v>#DIV/0!</v>
      </c>
      <c r="CQ9" s="46" t="e">
        <f t="shared" si="25"/>
        <v>#DIV/0!</v>
      </c>
      <c r="CR9" s="42">
        <v>0</v>
      </c>
      <c r="CS9" s="42">
        <v>3528.9</v>
      </c>
      <c r="CT9" s="46">
        <v>0</v>
      </c>
      <c r="CU9" s="42">
        <v>1616.3</v>
      </c>
      <c r="CV9" s="24" t="e">
        <f t="shared" si="26"/>
        <v>#DIV/0!</v>
      </c>
      <c r="CW9" s="20">
        <f t="shared" si="27"/>
        <v>1</v>
      </c>
      <c r="CX9" s="48">
        <v>0</v>
      </c>
      <c r="CY9" s="42">
        <v>297.39999999999998</v>
      </c>
      <c r="CZ9" s="45">
        <v>0</v>
      </c>
      <c r="DA9" s="42">
        <v>121.3</v>
      </c>
      <c r="DB9" s="47" t="e">
        <f t="shared" si="38"/>
        <v>#DIV/0!</v>
      </c>
      <c r="DC9" s="20">
        <f t="shared" si="39"/>
        <v>1</v>
      </c>
      <c r="DD9" s="48"/>
      <c r="DE9" s="20">
        <f t="shared" si="28"/>
        <v>0</v>
      </c>
      <c r="DF9" s="25"/>
      <c r="DG9" s="20">
        <f t="shared" si="28"/>
        <v>0</v>
      </c>
      <c r="DH9" s="15">
        <v>4</v>
      </c>
      <c r="DI9" s="15">
        <v>60</v>
      </c>
      <c r="DJ9" s="53">
        <f t="shared" si="45"/>
        <v>6.6666666666666666E-2</v>
      </c>
      <c r="DK9" s="15"/>
      <c r="DL9" s="20">
        <v>0.3</v>
      </c>
      <c r="DM9" s="46">
        <v>1</v>
      </c>
      <c r="DN9" s="46">
        <v>1</v>
      </c>
      <c r="DO9" s="46"/>
      <c r="DP9" s="46"/>
      <c r="DQ9" s="46"/>
      <c r="DR9" s="17">
        <f t="shared" si="40"/>
        <v>2</v>
      </c>
      <c r="DS9" s="20">
        <v>0</v>
      </c>
      <c r="DT9" s="30">
        <v>0</v>
      </c>
      <c r="DU9" s="30">
        <v>0</v>
      </c>
      <c r="DV9" s="24" t="e">
        <f t="shared" si="42"/>
        <v>#DIV/0!</v>
      </c>
      <c r="DW9" s="20">
        <v>1</v>
      </c>
      <c r="DX9" s="31">
        <v>23.5</v>
      </c>
      <c r="DY9" s="31">
        <v>47.1</v>
      </c>
      <c r="DZ9" s="28">
        <f t="shared" ref="DZ9:DZ15" si="46">DX9/DY9</f>
        <v>0.49893842887473461</v>
      </c>
      <c r="EA9" s="20">
        <v>1</v>
      </c>
      <c r="EB9" s="15"/>
      <c r="EC9" s="20">
        <f t="shared" si="29"/>
        <v>0</v>
      </c>
      <c r="ED9" s="46" t="s">
        <v>176</v>
      </c>
      <c r="EE9" s="20">
        <f t="shared" si="29"/>
        <v>0.5</v>
      </c>
      <c r="EF9" s="46" t="s">
        <v>177</v>
      </c>
      <c r="EG9" s="20">
        <f t="shared" si="30"/>
        <v>0.5</v>
      </c>
      <c r="EH9" s="57" t="s">
        <v>112</v>
      </c>
      <c r="EI9" s="20">
        <f t="shared" si="31"/>
        <v>0.5</v>
      </c>
      <c r="EJ9" s="58" t="s">
        <v>178</v>
      </c>
      <c r="EK9" s="20">
        <f t="shared" si="32"/>
        <v>0.5</v>
      </c>
      <c r="EL9" s="15"/>
      <c r="EM9" s="20">
        <f t="shared" si="33"/>
        <v>0</v>
      </c>
      <c r="EN9" s="15" t="s">
        <v>179</v>
      </c>
      <c r="EO9" s="20">
        <f t="shared" si="34"/>
        <v>0.5</v>
      </c>
      <c r="EP9" s="15"/>
      <c r="EQ9" s="20">
        <f t="shared" si="35"/>
        <v>0</v>
      </c>
      <c r="ER9" s="15" t="s">
        <v>180</v>
      </c>
      <c r="ES9" s="20">
        <f t="shared" si="35"/>
        <v>0.5</v>
      </c>
      <c r="ET9" s="15" t="s">
        <v>261</v>
      </c>
      <c r="EU9" s="20">
        <f t="shared" si="35"/>
        <v>0.5</v>
      </c>
      <c r="EV9" s="15" t="s">
        <v>181</v>
      </c>
      <c r="EW9" s="20">
        <f t="shared" si="35"/>
        <v>0.5</v>
      </c>
      <c r="EX9" s="15" t="s">
        <v>182</v>
      </c>
      <c r="EY9" s="20">
        <f t="shared" si="35"/>
        <v>0.5</v>
      </c>
      <c r="EZ9" s="15" t="s">
        <v>183</v>
      </c>
      <c r="FA9" s="20">
        <f t="shared" si="35"/>
        <v>0.5</v>
      </c>
      <c r="FB9" s="54">
        <f t="shared" si="43"/>
        <v>22.8</v>
      </c>
      <c r="FC9" s="55">
        <v>2</v>
      </c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</row>
    <row r="10" spans="1:172" ht="50.1" customHeight="1">
      <c r="A10" s="40" t="s">
        <v>70</v>
      </c>
      <c r="B10" s="41">
        <v>40783</v>
      </c>
      <c r="C10" s="41">
        <v>40875</v>
      </c>
      <c r="D10" s="68">
        <v>1</v>
      </c>
      <c r="E10" s="42">
        <v>0</v>
      </c>
      <c r="F10" s="59">
        <v>282.7</v>
      </c>
      <c r="G10" s="43">
        <v>251.3</v>
      </c>
      <c r="H10" s="44">
        <v>0</v>
      </c>
      <c r="I10" s="21">
        <f t="shared" si="0"/>
        <v>0</v>
      </c>
      <c r="J10" s="17" t="s">
        <v>31</v>
      </c>
      <c r="K10" s="23">
        <f>IF(I10&lt;=0.05,1,0)</f>
        <v>1</v>
      </c>
      <c r="L10" s="45">
        <v>0</v>
      </c>
      <c r="M10" s="42">
        <v>1269</v>
      </c>
      <c r="N10" s="42">
        <v>1096.5</v>
      </c>
      <c r="O10" s="46">
        <v>0</v>
      </c>
      <c r="P10" s="47">
        <f t="shared" si="1"/>
        <v>0</v>
      </c>
      <c r="Q10" s="17" t="s">
        <v>34</v>
      </c>
      <c r="R10" s="20">
        <f>IF(P10&lt;=0.5,1,0)</f>
        <v>1</v>
      </c>
      <c r="S10" s="48">
        <v>0</v>
      </c>
      <c r="T10" s="48">
        <v>0</v>
      </c>
      <c r="U10" s="47" t="e">
        <f t="shared" si="44"/>
        <v>#DIV/0!</v>
      </c>
      <c r="V10" s="17" t="s">
        <v>35</v>
      </c>
      <c r="W10" s="20">
        <f t="shared" si="2"/>
        <v>1</v>
      </c>
      <c r="X10" s="43">
        <v>0</v>
      </c>
      <c r="Y10" s="49">
        <v>204</v>
      </c>
      <c r="Z10" s="42">
        <v>6.9</v>
      </c>
      <c r="AA10" s="47">
        <f t="shared" si="3"/>
        <v>0</v>
      </c>
      <c r="AB10" s="17" t="s">
        <v>32</v>
      </c>
      <c r="AC10" s="20">
        <f t="shared" si="4"/>
        <v>1</v>
      </c>
      <c r="AD10" s="45">
        <v>0</v>
      </c>
      <c r="AE10" s="42">
        <v>8.8000000000000007</v>
      </c>
      <c r="AF10" s="45">
        <v>0</v>
      </c>
      <c r="AG10" s="47">
        <f t="shared" si="5"/>
        <v>0</v>
      </c>
      <c r="AH10" s="17" t="s">
        <v>35</v>
      </c>
      <c r="AI10" s="20">
        <f t="shared" si="6"/>
        <v>1</v>
      </c>
      <c r="AJ10" s="69" t="s">
        <v>224</v>
      </c>
      <c r="AK10" s="20">
        <f t="shared" si="7"/>
        <v>0.5</v>
      </c>
      <c r="AL10" s="42">
        <v>808.7</v>
      </c>
      <c r="AM10" s="49">
        <v>862</v>
      </c>
      <c r="AN10" s="47">
        <f t="shared" si="8"/>
        <v>0.9381670533642692</v>
      </c>
      <c r="AO10" s="17" t="s">
        <v>35</v>
      </c>
      <c r="AP10" s="20">
        <f t="shared" si="9"/>
        <v>1</v>
      </c>
      <c r="AQ10" s="42">
        <v>83.8</v>
      </c>
      <c r="AR10" s="42">
        <v>503</v>
      </c>
      <c r="AS10" s="47">
        <f t="shared" si="10"/>
        <v>0.16660039761431411</v>
      </c>
      <c r="AT10" s="17" t="s">
        <v>35</v>
      </c>
      <c r="AU10" s="20">
        <f t="shared" si="11"/>
        <v>1</v>
      </c>
      <c r="AV10" s="48">
        <v>0</v>
      </c>
      <c r="AW10" s="17" t="s">
        <v>107</v>
      </c>
      <c r="AX10" s="20">
        <f t="shared" si="12"/>
        <v>1</v>
      </c>
      <c r="AY10" s="46">
        <v>0</v>
      </c>
      <c r="AZ10" s="46">
        <v>0</v>
      </c>
      <c r="BA10" s="46">
        <v>0</v>
      </c>
      <c r="BB10" s="46">
        <v>0</v>
      </c>
      <c r="BC10" s="47">
        <f>AY10+AZ10+BA10+BB10</f>
        <v>0</v>
      </c>
      <c r="BD10" s="17">
        <v>0</v>
      </c>
      <c r="BE10" s="20">
        <f t="shared" si="14"/>
        <v>0</v>
      </c>
      <c r="BF10" s="43">
        <v>147.80000000000001</v>
      </c>
      <c r="BG10" s="43">
        <v>197.1</v>
      </c>
      <c r="BH10" s="47">
        <f t="shared" si="15"/>
        <v>0.74987316083206501</v>
      </c>
      <c r="BI10" s="20">
        <f t="shared" si="16"/>
        <v>2</v>
      </c>
      <c r="BJ10" s="43">
        <v>77.099999999999994</v>
      </c>
      <c r="BK10" s="43">
        <v>77.099999999999994</v>
      </c>
      <c r="BL10" s="47">
        <f t="shared" si="17"/>
        <v>1</v>
      </c>
      <c r="BM10" s="20">
        <f t="shared" si="18"/>
        <v>1</v>
      </c>
      <c r="BN10" s="42">
        <v>31.4</v>
      </c>
      <c r="BO10" s="46">
        <v>25.1</v>
      </c>
      <c r="BP10" s="47">
        <f t="shared" si="19"/>
        <v>1.2509960159362548</v>
      </c>
      <c r="BQ10" s="50">
        <f t="shared" si="20"/>
        <v>0</v>
      </c>
      <c r="BR10" s="42">
        <v>138.30000000000001</v>
      </c>
      <c r="BS10" s="42">
        <v>410.1</v>
      </c>
      <c r="BT10" s="42">
        <v>147.9</v>
      </c>
      <c r="BU10" s="42">
        <v>472.9</v>
      </c>
      <c r="BV10" s="47">
        <f t="shared" si="21"/>
        <v>1.0782849678478459</v>
      </c>
      <c r="BW10" s="20">
        <f t="shared" si="22"/>
        <v>1</v>
      </c>
      <c r="BX10" s="46"/>
      <c r="BY10" s="46"/>
      <c r="BZ10" s="51"/>
      <c r="CA10" s="15"/>
      <c r="CB10" s="22">
        <v>0</v>
      </c>
      <c r="CC10" s="20">
        <f t="shared" si="23"/>
        <v>0</v>
      </c>
      <c r="CD10" s="30">
        <v>0</v>
      </c>
      <c r="CE10" s="30">
        <v>0</v>
      </c>
      <c r="CF10" s="30">
        <v>0</v>
      </c>
      <c r="CG10" s="30">
        <v>0</v>
      </c>
      <c r="CH10" s="24" t="e">
        <f t="shared" si="36"/>
        <v>#DIV/0!</v>
      </c>
      <c r="CI10" s="20">
        <v>0</v>
      </c>
      <c r="CJ10" s="46">
        <v>0</v>
      </c>
      <c r="CK10" s="20">
        <f t="shared" si="37"/>
        <v>0</v>
      </c>
      <c r="CL10" s="46"/>
      <c r="CM10" s="46"/>
      <c r="CN10" s="46"/>
      <c r="CO10" s="15"/>
      <c r="CP10" s="15" t="e">
        <f t="shared" si="24"/>
        <v>#DIV/0!</v>
      </c>
      <c r="CQ10" s="15" t="e">
        <f t="shared" si="25"/>
        <v>#DIV/0!</v>
      </c>
      <c r="CR10" s="42">
        <v>0</v>
      </c>
      <c r="CS10" s="42">
        <v>1286.8</v>
      </c>
      <c r="CT10" s="46">
        <v>0</v>
      </c>
      <c r="CU10" s="42">
        <v>929.9</v>
      </c>
      <c r="CV10" s="24" t="e">
        <f t="shared" si="26"/>
        <v>#DIV/0!</v>
      </c>
      <c r="CW10" s="20">
        <f t="shared" si="27"/>
        <v>1</v>
      </c>
      <c r="CX10" s="48">
        <v>0</v>
      </c>
      <c r="CY10" s="42">
        <v>31.4</v>
      </c>
      <c r="CZ10" s="45">
        <v>0</v>
      </c>
      <c r="DA10" s="42">
        <v>37.9</v>
      </c>
      <c r="DB10" s="47" t="e">
        <f t="shared" si="38"/>
        <v>#DIV/0!</v>
      </c>
      <c r="DC10" s="20">
        <f t="shared" si="39"/>
        <v>1</v>
      </c>
      <c r="DD10" s="48"/>
      <c r="DE10" s="20">
        <f t="shared" si="28"/>
        <v>0</v>
      </c>
      <c r="DF10" s="25"/>
      <c r="DG10" s="20">
        <f t="shared" si="28"/>
        <v>0</v>
      </c>
      <c r="DH10" s="15">
        <v>3</v>
      </c>
      <c r="DI10" s="15">
        <v>62</v>
      </c>
      <c r="DJ10" s="53">
        <f t="shared" si="45"/>
        <v>4.8387096774193547E-2</v>
      </c>
      <c r="DK10" s="15"/>
      <c r="DL10" s="20">
        <v>0.6</v>
      </c>
      <c r="DM10" s="46">
        <v>1</v>
      </c>
      <c r="DN10" s="46">
        <v>1</v>
      </c>
      <c r="DO10" s="46"/>
      <c r="DP10" s="46"/>
      <c r="DQ10" s="46"/>
      <c r="DR10" s="17">
        <f t="shared" si="40"/>
        <v>2</v>
      </c>
      <c r="DS10" s="20">
        <f t="shared" si="41"/>
        <v>0</v>
      </c>
      <c r="DT10" s="30">
        <v>0</v>
      </c>
      <c r="DU10" s="30">
        <v>0</v>
      </c>
      <c r="DV10" s="24" t="e">
        <f t="shared" si="42"/>
        <v>#DIV/0!</v>
      </c>
      <c r="DW10" s="20">
        <v>1</v>
      </c>
      <c r="DX10" s="31">
        <v>77.099999999999994</v>
      </c>
      <c r="DY10" s="31">
        <v>77.099999999999994</v>
      </c>
      <c r="DZ10" s="28">
        <f t="shared" si="46"/>
        <v>1</v>
      </c>
      <c r="EA10" s="20">
        <v>1</v>
      </c>
      <c r="EB10" s="15"/>
      <c r="EC10" s="20">
        <f t="shared" si="29"/>
        <v>0</v>
      </c>
      <c r="ED10" s="46" t="s">
        <v>225</v>
      </c>
      <c r="EE10" s="20">
        <f t="shared" si="29"/>
        <v>0.5</v>
      </c>
      <c r="EF10" s="46"/>
      <c r="EG10" s="20">
        <f t="shared" si="30"/>
        <v>0</v>
      </c>
      <c r="EH10" s="46" t="s">
        <v>226</v>
      </c>
      <c r="EI10" s="20">
        <f t="shared" si="31"/>
        <v>0.5</v>
      </c>
      <c r="EJ10" s="30" t="s">
        <v>227</v>
      </c>
      <c r="EK10" s="20">
        <f t="shared" si="32"/>
        <v>0.5</v>
      </c>
      <c r="EL10" s="15"/>
      <c r="EM10" s="20">
        <f t="shared" si="33"/>
        <v>0</v>
      </c>
      <c r="EN10" s="15" t="s">
        <v>228</v>
      </c>
      <c r="EO10" s="20">
        <f t="shared" si="34"/>
        <v>0.5</v>
      </c>
      <c r="EP10" s="15"/>
      <c r="EQ10" s="20">
        <f t="shared" si="35"/>
        <v>0</v>
      </c>
      <c r="ER10" s="15" t="s">
        <v>220</v>
      </c>
      <c r="ES10" s="20">
        <f t="shared" si="35"/>
        <v>0.5</v>
      </c>
      <c r="ET10" s="15" t="s">
        <v>229</v>
      </c>
      <c r="EU10" s="20">
        <f t="shared" si="35"/>
        <v>0.5</v>
      </c>
      <c r="EV10" s="15" t="s">
        <v>230</v>
      </c>
      <c r="EW10" s="20">
        <f t="shared" si="35"/>
        <v>0.5</v>
      </c>
      <c r="EX10" s="15" t="s">
        <v>231</v>
      </c>
      <c r="EY10" s="20">
        <f t="shared" si="35"/>
        <v>0.5</v>
      </c>
      <c r="EZ10" s="15" t="s">
        <v>232</v>
      </c>
      <c r="FA10" s="20">
        <f t="shared" si="35"/>
        <v>0.5</v>
      </c>
      <c r="FB10" s="54">
        <f t="shared" si="43"/>
        <v>22.6</v>
      </c>
      <c r="FC10" s="55">
        <v>4</v>
      </c>
    </row>
    <row r="11" spans="1:172" ht="50.1" customHeight="1">
      <c r="A11" s="40" t="s">
        <v>71</v>
      </c>
      <c r="B11" s="41">
        <v>40782</v>
      </c>
      <c r="C11" s="40"/>
      <c r="D11" s="68">
        <v>0.5</v>
      </c>
      <c r="E11" s="42">
        <v>0</v>
      </c>
      <c r="F11" s="59">
        <v>642</v>
      </c>
      <c r="G11" s="43">
        <v>590.6</v>
      </c>
      <c r="H11" s="44">
        <v>0</v>
      </c>
      <c r="I11" s="21">
        <f t="shared" si="0"/>
        <v>0</v>
      </c>
      <c r="J11" s="17" t="s">
        <v>31</v>
      </c>
      <c r="K11" s="23">
        <f>IF(I11&lt;=0.05,1,0)</f>
        <v>1</v>
      </c>
      <c r="L11" s="45">
        <v>0</v>
      </c>
      <c r="M11" s="42">
        <v>3060.7</v>
      </c>
      <c r="N11" s="42">
        <v>2637.9</v>
      </c>
      <c r="O11" s="46">
        <v>0</v>
      </c>
      <c r="P11" s="47">
        <f t="shared" si="1"/>
        <v>0</v>
      </c>
      <c r="Q11" s="17" t="s">
        <v>34</v>
      </c>
      <c r="R11" s="20">
        <f>IF(P11&lt;=0.5,1,0)</f>
        <v>1</v>
      </c>
      <c r="S11" s="48">
        <v>0</v>
      </c>
      <c r="T11" s="48">
        <v>0</v>
      </c>
      <c r="U11" s="47" t="e">
        <f t="shared" si="44"/>
        <v>#DIV/0!</v>
      </c>
      <c r="V11" s="17" t="s">
        <v>35</v>
      </c>
      <c r="W11" s="20">
        <f t="shared" si="2"/>
        <v>1</v>
      </c>
      <c r="X11" s="43">
        <v>0</v>
      </c>
      <c r="Y11" s="49">
        <v>514</v>
      </c>
      <c r="Z11" s="42">
        <v>8.9</v>
      </c>
      <c r="AA11" s="47">
        <f t="shared" si="3"/>
        <v>0</v>
      </c>
      <c r="AB11" s="17" t="s">
        <v>32</v>
      </c>
      <c r="AC11" s="20">
        <f t="shared" si="4"/>
        <v>1</v>
      </c>
      <c r="AD11" s="45">
        <v>0</v>
      </c>
      <c r="AE11" s="42">
        <v>69</v>
      </c>
      <c r="AF11" s="45">
        <v>0</v>
      </c>
      <c r="AG11" s="47">
        <f t="shared" si="5"/>
        <v>0</v>
      </c>
      <c r="AH11" s="17" t="s">
        <v>35</v>
      </c>
      <c r="AI11" s="20">
        <f t="shared" si="6"/>
        <v>1</v>
      </c>
      <c r="AJ11" s="69" t="s">
        <v>185</v>
      </c>
      <c r="AK11" s="20">
        <f t="shared" si="7"/>
        <v>0.5</v>
      </c>
      <c r="AL11" s="42">
        <v>1265.5999999999999</v>
      </c>
      <c r="AM11" s="49">
        <v>1272</v>
      </c>
      <c r="AN11" s="47">
        <f t="shared" si="8"/>
        <v>0.99496855345911939</v>
      </c>
      <c r="AO11" s="17" t="s">
        <v>35</v>
      </c>
      <c r="AP11" s="20">
        <f t="shared" si="9"/>
        <v>1</v>
      </c>
      <c r="AQ11" s="42">
        <v>166.9</v>
      </c>
      <c r="AR11" s="42">
        <v>772.9</v>
      </c>
      <c r="AS11" s="47">
        <f t="shared" si="10"/>
        <v>0.21593996636046062</v>
      </c>
      <c r="AT11" s="17" t="s">
        <v>35</v>
      </c>
      <c r="AU11" s="20">
        <f t="shared" si="11"/>
        <v>1</v>
      </c>
      <c r="AV11" s="48">
        <v>0</v>
      </c>
      <c r="AW11" s="17" t="s">
        <v>107</v>
      </c>
      <c r="AX11" s="20">
        <v>1</v>
      </c>
      <c r="AY11" s="46">
        <v>0</v>
      </c>
      <c r="AZ11" s="46">
        <v>0</v>
      </c>
      <c r="BA11" s="46">
        <v>0</v>
      </c>
      <c r="BB11" s="46">
        <v>0</v>
      </c>
      <c r="BC11" s="47">
        <f t="shared" si="13"/>
        <v>0</v>
      </c>
      <c r="BD11" s="17">
        <v>0</v>
      </c>
      <c r="BE11" s="20">
        <f t="shared" si="14"/>
        <v>0</v>
      </c>
      <c r="BF11" s="43">
        <v>267.60000000000002</v>
      </c>
      <c r="BG11" s="43">
        <v>505.1</v>
      </c>
      <c r="BH11" s="47">
        <f t="shared" si="15"/>
        <v>0.52979607998416156</v>
      </c>
      <c r="BI11" s="20">
        <f t="shared" si="16"/>
        <v>2</v>
      </c>
      <c r="BJ11" s="43">
        <v>264.7</v>
      </c>
      <c r="BK11" s="43">
        <v>264.7</v>
      </c>
      <c r="BL11" s="47">
        <f t="shared" si="17"/>
        <v>1</v>
      </c>
      <c r="BM11" s="20">
        <f t="shared" si="18"/>
        <v>1</v>
      </c>
      <c r="BN11" s="42">
        <v>51.3</v>
      </c>
      <c r="BO11" s="46">
        <v>106.9</v>
      </c>
      <c r="BP11" s="47">
        <f t="shared" si="19"/>
        <v>0.47988774555659491</v>
      </c>
      <c r="BQ11" s="50">
        <f t="shared" si="20"/>
        <v>0</v>
      </c>
      <c r="BR11" s="42">
        <v>444</v>
      </c>
      <c r="BS11" s="42">
        <v>802.4</v>
      </c>
      <c r="BT11" s="42">
        <v>655.4</v>
      </c>
      <c r="BU11" s="42">
        <v>959.9</v>
      </c>
      <c r="BV11" s="47">
        <f t="shared" si="21"/>
        <v>0.81042271415840972</v>
      </c>
      <c r="BW11" s="20">
        <f t="shared" si="22"/>
        <v>0</v>
      </c>
      <c r="BX11" s="46"/>
      <c r="BY11" s="46"/>
      <c r="BZ11" s="51"/>
      <c r="CA11" s="15"/>
      <c r="CB11" s="22">
        <v>0</v>
      </c>
      <c r="CC11" s="20">
        <f t="shared" si="23"/>
        <v>0</v>
      </c>
      <c r="CD11" s="30">
        <v>0</v>
      </c>
      <c r="CE11" s="30">
        <v>0</v>
      </c>
      <c r="CF11" s="30">
        <v>0</v>
      </c>
      <c r="CG11" s="30">
        <v>0</v>
      </c>
      <c r="CH11" s="24" t="e">
        <f t="shared" si="36"/>
        <v>#DIV/0!</v>
      </c>
      <c r="CI11" s="20">
        <v>0</v>
      </c>
      <c r="CJ11" s="46">
        <v>0</v>
      </c>
      <c r="CK11" s="20">
        <f t="shared" si="37"/>
        <v>0</v>
      </c>
      <c r="CL11" s="46"/>
      <c r="CM11" s="46"/>
      <c r="CN11" s="46"/>
      <c r="CO11" s="15"/>
      <c r="CP11" s="15" t="e">
        <f t="shared" si="24"/>
        <v>#DIV/0!</v>
      </c>
      <c r="CQ11" s="15" t="e">
        <f t="shared" si="25"/>
        <v>#DIV/0!</v>
      </c>
      <c r="CR11" s="42">
        <v>0.04</v>
      </c>
      <c r="CS11" s="42">
        <v>2343.3000000000002</v>
      </c>
      <c r="CT11" s="46">
        <v>0</v>
      </c>
      <c r="CU11" s="42">
        <v>2561.3000000000002</v>
      </c>
      <c r="CV11" s="24" t="e">
        <f t="shared" si="26"/>
        <v>#DIV/0!</v>
      </c>
      <c r="CW11" s="20">
        <f t="shared" si="27"/>
        <v>1</v>
      </c>
      <c r="CX11" s="48">
        <v>0</v>
      </c>
      <c r="CY11" s="42">
        <v>51.3</v>
      </c>
      <c r="CZ11" s="45">
        <v>0</v>
      </c>
      <c r="DA11" s="42">
        <v>84.4</v>
      </c>
      <c r="DB11" s="47" t="e">
        <f t="shared" si="38"/>
        <v>#DIV/0!</v>
      </c>
      <c r="DC11" s="20">
        <f t="shared" si="39"/>
        <v>1</v>
      </c>
      <c r="DD11" s="48"/>
      <c r="DE11" s="20">
        <v>0</v>
      </c>
      <c r="DF11" s="25"/>
      <c r="DG11" s="20">
        <f t="shared" si="28"/>
        <v>0</v>
      </c>
      <c r="DH11" s="15">
        <v>4</v>
      </c>
      <c r="DI11" s="15">
        <v>102</v>
      </c>
      <c r="DJ11" s="53">
        <f t="shared" si="45"/>
        <v>3.9215686274509803E-2</v>
      </c>
      <c r="DK11" s="15"/>
      <c r="DL11" s="20">
        <v>0.6</v>
      </c>
      <c r="DM11" s="46">
        <v>1</v>
      </c>
      <c r="DN11" s="46">
        <v>1</v>
      </c>
      <c r="DO11" s="46"/>
      <c r="DP11" s="46"/>
      <c r="DQ11" s="46"/>
      <c r="DR11" s="17">
        <f t="shared" si="40"/>
        <v>2</v>
      </c>
      <c r="DS11" s="20">
        <f t="shared" si="41"/>
        <v>0</v>
      </c>
      <c r="DT11" s="30">
        <v>0</v>
      </c>
      <c r="DU11" s="30">
        <v>0</v>
      </c>
      <c r="DV11" s="24" t="e">
        <f t="shared" si="42"/>
        <v>#DIV/0!</v>
      </c>
      <c r="DW11" s="20">
        <v>1</v>
      </c>
      <c r="DX11" s="31">
        <v>264.7</v>
      </c>
      <c r="DY11" s="31">
        <v>264.7</v>
      </c>
      <c r="DZ11" s="28">
        <f t="shared" si="46"/>
        <v>1</v>
      </c>
      <c r="EA11" s="20">
        <v>1</v>
      </c>
      <c r="EB11" s="15"/>
      <c r="EC11" s="20">
        <f t="shared" si="29"/>
        <v>0</v>
      </c>
      <c r="ED11" s="64"/>
      <c r="EE11" s="20">
        <f t="shared" si="29"/>
        <v>0</v>
      </c>
      <c r="EF11" s="46"/>
      <c r="EG11" s="20">
        <f t="shared" si="30"/>
        <v>0</v>
      </c>
      <c r="EH11" s="46"/>
      <c r="EI11" s="20">
        <f t="shared" si="31"/>
        <v>0</v>
      </c>
      <c r="EJ11" s="25"/>
      <c r="EK11" s="20">
        <f t="shared" si="32"/>
        <v>0</v>
      </c>
      <c r="EL11" s="15"/>
      <c r="EM11" s="20">
        <f t="shared" si="33"/>
        <v>0</v>
      </c>
      <c r="EN11" s="15" t="s">
        <v>186</v>
      </c>
      <c r="EO11" s="20">
        <f t="shared" si="34"/>
        <v>0.5</v>
      </c>
      <c r="EP11" s="15"/>
      <c r="EQ11" s="20">
        <f t="shared" si="35"/>
        <v>0</v>
      </c>
      <c r="ER11" s="15" t="s">
        <v>187</v>
      </c>
      <c r="ES11" s="20">
        <f t="shared" si="35"/>
        <v>0.5</v>
      </c>
      <c r="ET11" s="15"/>
      <c r="EU11" s="20">
        <f t="shared" si="35"/>
        <v>0</v>
      </c>
      <c r="EV11" s="15" t="s">
        <v>186</v>
      </c>
      <c r="EW11" s="20">
        <f t="shared" si="35"/>
        <v>0.5</v>
      </c>
      <c r="EX11" s="15"/>
      <c r="EY11" s="20">
        <f t="shared" si="35"/>
        <v>0</v>
      </c>
      <c r="EZ11" s="15" t="s">
        <v>188</v>
      </c>
      <c r="FA11" s="20">
        <f t="shared" si="35"/>
        <v>0.5</v>
      </c>
      <c r="FB11" s="54">
        <f t="shared" si="43"/>
        <v>18.600000000000001</v>
      </c>
      <c r="FC11" s="55">
        <v>8</v>
      </c>
    </row>
    <row r="12" spans="1:172" ht="50.1" customHeight="1">
      <c r="A12" s="40" t="s">
        <v>72</v>
      </c>
      <c r="B12" s="41">
        <v>40785</v>
      </c>
      <c r="C12" s="41">
        <v>40902</v>
      </c>
      <c r="D12" s="68">
        <v>1</v>
      </c>
      <c r="E12" s="42">
        <v>0</v>
      </c>
      <c r="F12" s="59">
        <v>274.5</v>
      </c>
      <c r="G12" s="43">
        <v>226.5</v>
      </c>
      <c r="H12" s="44">
        <v>0</v>
      </c>
      <c r="I12" s="21">
        <f t="shared" si="0"/>
        <v>0</v>
      </c>
      <c r="J12" s="17" t="s">
        <v>31</v>
      </c>
      <c r="K12" s="23">
        <f>IF(I12&lt;=0.1,1,0)</f>
        <v>1</v>
      </c>
      <c r="L12" s="45">
        <v>0</v>
      </c>
      <c r="M12" s="42">
        <v>1144.9000000000001</v>
      </c>
      <c r="N12" s="42">
        <v>981.2</v>
      </c>
      <c r="O12" s="46">
        <v>0</v>
      </c>
      <c r="P12" s="47">
        <f t="shared" si="1"/>
        <v>0</v>
      </c>
      <c r="Q12" s="17" t="s">
        <v>34</v>
      </c>
      <c r="R12" s="20">
        <f>IF(P12&lt;=1,1,0)</f>
        <v>1</v>
      </c>
      <c r="S12" s="48">
        <v>0</v>
      </c>
      <c r="T12" s="48">
        <v>0</v>
      </c>
      <c r="U12" s="47" t="e">
        <f t="shared" si="44"/>
        <v>#DIV/0!</v>
      </c>
      <c r="V12" s="17" t="s">
        <v>35</v>
      </c>
      <c r="W12" s="20">
        <f t="shared" si="2"/>
        <v>1</v>
      </c>
      <c r="X12" s="43">
        <v>0</v>
      </c>
      <c r="Y12" s="49">
        <v>193.7</v>
      </c>
      <c r="Z12" s="42">
        <v>8.1999999999999993</v>
      </c>
      <c r="AA12" s="47">
        <f t="shared" si="3"/>
        <v>0</v>
      </c>
      <c r="AB12" s="17" t="s">
        <v>32</v>
      </c>
      <c r="AC12" s="20">
        <f t="shared" si="4"/>
        <v>1</v>
      </c>
      <c r="AD12" s="45">
        <v>0</v>
      </c>
      <c r="AE12" s="42">
        <v>326.5</v>
      </c>
      <c r="AF12" s="45">
        <v>0</v>
      </c>
      <c r="AG12" s="47">
        <f t="shared" si="5"/>
        <v>0</v>
      </c>
      <c r="AH12" s="17" t="s">
        <v>35</v>
      </c>
      <c r="AI12" s="20">
        <f t="shared" si="6"/>
        <v>1</v>
      </c>
      <c r="AJ12" s="15" t="s">
        <v>189</v>
      </c>
      <c r="AK12" s="71">
        <f t="shared" si="7"/>
        <v>0.5</v>
      </c>
      <c r="AL12" s="63">
        <v>777.6</v>
      </c>
      <c r="AM12" s="42">
        <v>847</v>
      </c>
      <c r="AN12" s="47">
        <f t="shared" si="8"/>
        <v>0.91806375442739085</v>
      </c>
      <c r="AO12" s="17" t="s">
        <v>35</v>
      </c>
      <c r="AP12" s="20">
        <f t="shared" si="9"/>
        <v>1</v>
      </c>
      <c r="AQ12" s="42">
        <v>98.1</v>
      </c>
      <c r="AR12" s="42">
        <v>519.6</v>
      </c>
      <c r="AS12" s="47">
        <f t="shared" si="10"/>
        <v>0.18879907621247111</v>
      </c>
      <c r="AT12" s="17" t="s">
        <v>35</v>
      </c>
      <c r="AU12" s="20">
        <f t="shared" si="11"/>
        <v>1</v>
      </c>
      <c r="AV12" s="48">
        <v>1</v>
      </c>
      <c r="AW12" s="17" t="s">
        <v>107</v>
      </c>
      <c r="AX12" s="20">
        <f t="shared" si="12"/>
        <v>1</v>
      </c>
      <c r="AY12" s="46">
        <v>0</v>
      </c>
      <c r="AZ12" s="46">
        <v>0</v>
      </c>
      <c r="BA12" s="46">
        <v>0</v>
      </c>
      <c r="BB12" s="46">
        <v>0</v>
      </c>
      <c r="BC12" s="47">
        <f t="shared" si="13"/>
        <v>0</v>
      </c>
      <c r="BD12" s="17">
        <v>0</v>
      </c>
      <c r="BE12" s="20">
        <f t="shared" si="14"/>
        <v>0</v>
      </c>
      <c r="BF12" s="43">
        <v>173</v>
      </c>
      <c r="BG12" s="43">
        <v>185.5</v>
      </c>
      <c r="BH12" s="47">
        <f t="shared" si="15"/>
        <v>0.93261455525606474</v>
      </c>
      <c r="BI12" s="20">
        <f t="shared" si="16"/>
        <v>5</v>
      </c>
      <c r="BJ12" s="43">
        <v>56.7</v>
      </c>
      <c r="BK12" s="43">
        <v>56.7</v>
      </c>
      <c r="BL12" s="47">
        <f t="shared" si="17"/>
        <v>1</v>
      </c>
      <c r="BM12" s="20">
        <f t="shared" si="18"/>
        <v>1</v>
      </c>
      <c r="BN12" s="42">
        <v>47.9</v>
      </c>
      <c r="BO12" s="46">
        <v>28.8</v>
      </c>
      <c r="BP12" s="47">
        <f t="shared" si="19"/>
        <v>1.6631944444444444</v>
      </c>
      <c r="BQ12" s="50">
        <f t="shared" si="20"/>
        <v>0</v>
      </c>
      <c r="BR12" s="42">
        <v>547.1</v>
      </c>
      <c r="BS12" s="42">
        <v>382</v>
      </c>
      <c r="BT12" s="42">
        <v>172.6</v>
      </c>
      <c r="BU12" s="42">
        <v>432.9</v>
      </c>
      <c r="BV12" s="47">
        <f t="shared" si="21"/>
        <v>3.5921142914343611</v>
      </c>
      <c r="BW12" s="20">
        <f t="shared" si="22"/>
        <v>1</v>
      </c>
      <c r="BX12" s="46"/>
      <c r="BY12" s="46"/>
      <c r="BZ12" s="51"/>
      <c r="CA12" s="15"/>
      <c r="CB12" s="22">
        <v>0</v>
      </c>
      <c r="CC12" s="20">
        <f t="shared" si="23"/>
        <v>0</v>
      </c>
      <c r="CD12" s="30">
        <v>0</v>
      </c>
      <c r="CE12" s="30">
        <v>0</v>
      </c>
      <c r="CF12" s="30">
        <v>0</v>
      </c>
      <c r="CG12" s="30">
        <v>0</v>
      </c>
      <c r="CH12" s="24" t="e">
        <f t="shared" si="36"/>
        <v>#DIV/0!</v>
      </c>
      <c r="CI12" s="20">
        <v>0</v>
      </c>
      <c r="CJ12" s="46">
        <v>0</v>
      </c>
      <c r="CK12" s="20">
        <f t="shared" si="37"/>
        <v>0</v>
      </c>
      <c r="CL12" s="46"/>
      <c r="CM12" s="46"/>
      <c r="CN12" s="46"/>
      <c r="CO12" s="15"/>
      <c r="CP12" s="15" t="e">
        <f t="shared" si="24"/>
        <v>#DIV/0!</v>
      </c>
      <c r="CQ12" s="15" t="e">
        <f t="shared" si="25"/>
        <v>#DIV/0!</v>
      </c>
      <c r="CR12" s="42">
        <v>0</v>
      </c>
      <c r="CS12" s="42">
        <v>1158.4000000000001</v>
      </c>
      <c r="CT12" s="46">
        <v>0</v>
      </c>
      <c r="CU12" s="42">
        <v>883.9</v>
      </c>
      <c r="CV12" s="24" t="e">
        <f t="shared" si="26"/>
        <v>#DIV/0!</v>
      </c>
      <c r="CW12" s="20">
        <f t="shared" si="27"/>
        <v>1</v>
      </c>
      <c r="CX12" s="48">
        <v>0</v>
      </c>
      <c r="CY12" s="42">
        <v>59.7</v>
      </c>
      <c r="CZ12" s="45">
        <v>0</v>
      </c>
      <c r="DA12" s="42">
        <v>63.2</v>
      </c>
      <c r="DB12" s="47" t="e">
        <f>SUM(CX12/CY12)/(CZ12/DA12)</f>
        <v>#DIV/0!</v>
      </c>
      <c r="DC12" s="20">
        <f t="shared" si="39"/>
        <v>1</v>
      </c>
      <c r="DD12" s="48"/>
      <c r="DE12" s="20">
        <f t="shared" si="28"/>
        <v>0</v>
      </c>
      <c r="DF12" s="25"/>
      <c r="DG12" s="20">
        <f t="shared" si="28"/>
        <v>0</v>
      </c>
      <c r="DH12" s="15">
        <v>2</v>
      </c>
      <c r="DI12" s="15">
        <v>73</v>
      </c>
      <c r="DJ12" s="53">
        <f t="shared" si="45"/>
        <v>2.7397260273972601E-2</v>
      </c>
      <c r="DK12" s="15"/>
      <c r="DL12" s="20">
        <v>0.6</v>
      </c>
      <c r="DM12" s="46">
        <v>1</v>
      </c>
      <c r="DN12" s="46">
        <v>1</v>
      </c>
      <c r="DO12" s="46">
        <v>1</v>
      </c>
      <c r="DP12" s="46"/>
      <c r="DQ12" s="46"/>
      <c r="DR12" s="17">
        <f t="shared" si="40"/>
        <v>3</v>
      </c>
      <c r="DS12" s="20">
        <f t="shared" si="41"/>
        <v>0</v>
      </c>
      <c r="DT12" s="30">
        <v>0</v>
      </c>
      <c r="DU12" s="30">
        <v>0</v>
      </c>
      <c r="DV12" s="24" t="e">
        <f t="shared" si="42"/>
        <v>#DIV/0!</v>
      </c>
      <c r="DW12" s="20">
        <v>1</v>
      </c>
      <c r="DX12" s="31">
        <v>28</v>
      </c>
      <c r="DY12" s="31">
        <v>45.2</v>
      </c>
      <c r="DZ12" s="28">
        <f t="shared" si="46"/>
        <v>0.61946902654867253</v>
      </c>
      <c r="EA12" s="20">
        <v>1</v>
      </c>
      <c r="EB12" s="15"/>
      <c r="EC12" s="20">
        <f t="shared" si="29"/>
        <v>0</v>
      </c>
      <c r="ED12" s="57" t="s">
        <v>96</v>
      </c>
      <c r="EE12" s="20">
        <f t="shared" si="29"/>
        <v>0.5</v>
      </c>
      <c r="EF12" s="46" t="s">
        <v>190</v>
      </c>
      <c r="EG12" s="20">
        <f t="shared" si="30"/>
        <v>0.5</v>
      </c>
      <c r="EH12" s="46" t="s">
        <v>115</v>
      </c>
      <c r="EI12" s="20">
        <f t="shared" si="31"/>
        <v>0.5</v>
      </c>
      <c r="EJ12" s="30" t="s">
        <v>191</v>
      </c>
      <c r="EK12" s="20">
        <f t="shared" si="32"/>
        <v>0.5</v>
      </c>
      <c r="EL12" s="15"/>
      <c r="EM12" s="20">
        <f t="shared" si="33"/>
        <v>0</v>
      </c>
      <c r="EN12" s="15" t="s">
        <v>192</v>
      </c>
      <c r="EO12" s="20">
        <f t="shared" si="34"/>
        <v>0.5</v>
      </c>
      <c r="EP12" s="15"/>
      <c r="EQ12" s="20">
        <f t="shared" si="35"/>
        <v>0</v>
      </c>
      <c r="ER12" s="15" t="s">
        <v>193</v>
      </c>
      <c r="ES12" s="20">
        <f t="shared" si="35"/>
        <v>0.5</v>
      </c>
      <c r="ET12" s="15" t="s">
        <v>194</v>
      </c>
      <c r="EU12" s="20">
        <f t="shared" si="35"/>
        <v>0.5</v>
      </c>
      <c r="EV12" s="15" t="s">
        <v>195</v>
      </c>
      <c r="EW12" s="20">
        <f t="shared" si="35"/>
        <v>0.5</v>
      </c>
      <c r="EX12" s="15" t="s">
        <v>196</v>
      </c>
      <c r="EY12" s="20">
        <f t="shared" si="35"/>
        <v>0.5</v>
      </c>
      <c r="EZ12" s="15" t="s">
        <v>197</v>
      </c>
      <c r="FA12" s="20">
        <f t="shared" si="35"/>
        <v>0.5</v>
      </c>
      <c r="FB12" s="54">
        <f t="shared" si="43"/>
        <v>26.1</v>
      </c>
      <c r="FC12" s="55">
        <v>1</v>
      </c>
    </row>
    <row r="13" spans="1:172" ht="50.1" customHeight="1">
      <c r="A13" s="40" t="s">
        <v>73</v>
      </c>
      <c r="B13" s="41">
        <v>40787</v>
      </c>
      <c r="C13" s="41">
        <v>40902</v>
      </c>
      <c r="D13" s="68">
        <v>1</v>
      </c>
      <c r="E13" s="42">
        <v>0</v>
      </c>
      <c r="F13" s="59">
        <v>505.5</v>
      </c>
      <c r="G13" s="43">
        <v>432.2</v>
      </c>
      <c r="H13" s="44">
        <v>0</v>
      </c>
      <c r="I13" s="21">
        <f t="shared" si="0"/>
        <v>0</v>
      </c>
      <c r="J13" s="17" t="s">
        <v>31</v>
      </c>
      <c r="K13" s="23">
        <f>IF(I13&lt;=0.1,1,0)</f>
        <v>1</v>
      </c>
      <c r="L13" s="45">
        <v>0</v>
      </c>
      <c r="M13" s="42">
        <v>1750.3</v>
      </c>
      <c r="N13" s="42">
        <v>1415.4</v>
      </c>
      <c r="O13" s="46">
        <v>0</v>
      </c>
      <c r="P13" s="47">
        <f t="shared" si="1"/>
        <v>0</v>
      </c>
      <c r="Q13" s="17" t="s">
        <v>34</v>
      </c>
      <c r="R13" s="20">
        <f>IF(P13&lt;=1,1,0)</f>
        <v>1</v>
      </c>
      <c r="S13" s="48">
        <v>0</v>
      </c>
      <c r="T13" s="48">
        <v>0</v>
      </c>
      <c r="U13" s="47" t="e">
        <f>S13/T13</f>
        <v>#DIV/0!</v>
      </c>
      <c r="V13" s="17" t="s">
        <v>35</v>
      </c>
      <c r="W13" s="20">
        <f t="shared" si="2"/>
        <v>1</v>
      </c>
      <c r="X13" s="43">
        <v>0</v>
      </c>
      <c r="Y13" s="49">
        <v>314.5</v>
      </c>
      <c r="Z13" s="42">
        <v>7.9</v>
      </c>
      <c r="AA13" s="47">
        <f t="shared" si="3"/>
        <v>0</v>
      </c>
      <c r="AB13" s="17" t="s">
        <v>32</v>
      </c>
      <c r="AC13" s="20">
        <f t="shared" si="4"/>
        <v>1</v>
      </c>
      <c r="AD13" s="45">
        <v>0</v>
      </c>
      <c r="AE13" s="42">
        <v>37</v>
      </c>
      <c r="AF13" s="45">
        <v>0</v>
      </c>
      <c r="AG13" s="47">
        <f t="shared" si="5"/>
        <v>0</v>
      </c>
      <c r="AH13" s="17" t="s">
        <v>35</v>
      </c>
      <c r="AI13" s="20">
        <f t="shared" si="6"/>
        <v>1</v>
      </c>
      <c r="AJ13" s="65" t="s">
        <v>156</v>
      </c>
      <c r="AK13" s="20">
        <f t="shared" si="7"/>
        <v>0.5</v>
      </c>
      <c r="AL13" s="42">
        <v>924</v>
      </c>
      <c r="AM13" s="42">
        <v>969</v>
      </c>
      <c r="AN13" s="47">
        <f t="shared" si="8"/>
        <v>0.95356037151702788</v>
      </c>
      <c r="AO13" s="17" t="s">
        <v>35</v>
      </c>
      <c r="AP13" s="20">
        <f>IF(AN13&lt;=1,1,0)</f>
        <v>1</v>
      </c>
      <c r="AQ13" s="42">
        <v>136.6</v>
      </c>
      <c r="AR13" s="42">
        <v>570.4</v>
      </c>
      <c r="AS13" s="47">
        <f t="shared" si="10"/>
        <v>0.23948106591865356</v>
      </c>
      <c r="AT13" s="17" t="s">
        <v>35</v>
      </c>
      <c r="AU13" s="20">
        <f t="shared" si="11"/>
        <v>1</v>
      </c>
      <c r="AV13" s="48">
        <v>0</v>
      </c>
      <c r="AW13" s="17" t="s">
        <v>107</v>
      </c>
      <c r="AX13" s="20">
        <f t="shared" si="12"/>
        <v>1</v>
      </c>
      <c r="AY13" s="46">
        <v>0</v>
      </c>
      <c r="AZ13" s="46">
        <v>0</v>
      </c>
      <c r="BA13" s="46">
        <v>0</v>
      </c>
      <c r="BB13" s="46">
        <v>0</v>
      </c>
      <c r="BC13" s="47">
        <f t="shared" si="13"/>
        <v>0</v>
      </c>
      <c r="BD13" s="17">
        <v>0</v>
      </c>
      <c r="BE13" s="20">
        <f t="shared" si="14"/>
        <v>0</v>
      </c>
      <c r="BF13" s="43">
        <v>196.5</v>
      </c>
      <c r="BG13" s="43">
        <v>306.60000000000002</v>
      </c>
      <c r="BH13" s="47">
        <f t="shared" si="15"/>
        <v>0.64090019569471623</v>
      </c>
      <c r="BI13" s="20">
        <f>IF(BH13&gt;=0.9,5,IF(BH13&lt;0.3,-1,2))</f>
        <v>2</v>
      </c>
      <c r="BJ13" s="43">
        <v>189</v>
      </c>
      <c r="BK13" s="43">
        <v>189</v>
      </c>
      <c r="BL13" s="47">
        <f t="shared" si="17"/>
        <v>1</v>
      </c>
      <c r="BM13" s="20">
        <f t="shared" si="18"/>
        <v>1</v>
      </c>
      <c r="BN13" s="42">
        <v>73.2</v>
      </c>
      <c r="BO13" s="46">
        <v>58.1</v>
      </c>
      <c r="BP13" s="47">
        <f t="shared" si="19"/>
        <v>1.2598967297762478</v>
      </c>
      <c r="BQ13" s="50">
        <f>IF(AND(BP13&gt;=0.98,BP13&lt;=1.02),1,IF(OR(AND(BP13&gt;1.02,BP13&lt;=1.02)),1,0))</f>
        <v>0</v>
      </c>
      <c r="BR13" s="42">
        <v>346.6</v>
      </c>
      <c r="BS13" s="42">
        <v>687.2</v>
      </c>
      <c r="BT13" s="42">
        <v>404.4</v>
      </c>
      <c r="BU13" s="42">
        <v>627.20000000000005</v>
      </c>
      <c r="BV13" s="47">
        <f t="shared" si="21"/>
        <v>0.78224052304740976</v>
      </c>
      <c r="BW13" s="20">
        <f t="shared" si="22"/>
        <v>0</v>
      </c>
      <c r="BX13" s="46"/>
      <c r="BY13" s="46"/>
      <c r="BZ13" s="51"/>
      <c r="CA13" s="15"/>
      <c r="CB13" s="22">
        <v>0</v>
      </c>
      <c r="CC13" s="20">
        <f t="shared" si="23"/>
        <v>0</v>
      </c>
      <c r="CD13" s="30">
        <v>0</v>
      </c>
      <c r="CE13" s="30">
        <v>0</v>
      </c>
      <c r="CF13" s="30">
        <v>0</v>
      </c>
      <c r="CG13" s="30">
        <v>0</v>
      </c>
      <c r="CH13" s="24" t="e">
        <f t="shared" si="36"/>
        <v>#DIV/0!</v>
      </c>
      <c r="CI13" s="20">
        <v>0</v>
      </c>
      <c r="CJ13" s="46">
        <v>0</v>
      </c>
      <c r="CK13" s="20">
        <f t="shared" si="37"/>
        <v>0</v>
      </c>
      <c r="CL13" s="46"/>
      <c r="CM13" s="46"/>
      <c r="CN13" s="46"/>
      <c r="CO13" s="15"/>
      <c r="CP13" s="15" t="e">
        <f t="shared" si="24"/>
        <v>#DIV/0!</v>
      </c>
      <c r="CQ13" s="15" t="e">
        <f t="shared" si="25"/>
        <v>#DIV/0!</v>
      </c>
      <c r="CR13" s="42">
        <v>0</v>
      </c>
      <c r="CS13" s="42">
        <v>1757.7</v>
      </c>
      <c r="CT13" s="46">
        <v>0</v>
      </c>
      <c r="CU13" s="42">
        <v>1511</v>
      </c>
      <c r="CV13" s="24" t="e">
        <f t="shared" si="26"/>
        <v>#DIV/0!</v>
      </c>
      <c r="CW13" s="20">
        <f t="shared" si="27"/>
        <v>1</v>
      </c>
      <c r="CX13" s="48">
        <v>0</v>
      </c>
      <c r="CY13" s="42">
        <v>73.2</v>
      </c>
      <c r="CZ13" s="45">
        <v>0</v>
      </c>
      <c r="DA13" s="42">
        <v>44</v>
      </c>
      <c r="DB13" s="47" t="e">
        <f t="shared" si="38"/>
        <v>#DIV/0!</v>
      </c>
      <c r="DC13" s="20">
        <v>1</v>
      </c>
      <c r="DD13" s="48"/>
      <c r="DE13" s="20">
        <f t="shared" si="28"/>
        <v>0</v>
      </c>
      <c r="DF13" s="25"/>
      <c r="DG13" s="20">
        <f t="shared" si="28"/>
        <v>0</v>
      </c>
      <c r="DH13" s="15">
        <v>1</v>
      </c>
      <c r="DI13" s="15">
        <v>70</v>
      </c>
      <c r="DJ13" s="53">
        <f t="shared" si="45"/>
        <v>1.4285714285714285E-2</v>
      </c>
      <c r="DK13" s="15"/>
      <c r="DL13" s="20">
        <v>0.6</v>
      </c>
      <c r="DM13" s="46">
        <v>1</v>
      </c>
      <c r="DN13" s="46">
        <v>1</v>
      </c>
      <c r="DO13" s="46"/>
      <c r="DP13" s="46"/>
      <c r="DQ13" s="46">
        <v>1</v>
      </c>
      <c r="DR13" s="17">
        <f t="shared" si="40"/>
        <v>3</v>
      </c>
      <c r="DS13" s="20">
        <f t="shared" si="41"/>
        <v>0</v>
      </c>
      <c r="DT13" s="30">
        <v>0</v>
      </c>
      <c r="DU13" s="30">
        <v>0</v>
      </c>
      <c r="DV13" s="24" t="e">
        <f t="shared" si="42"/>
        <v>#DIV/0!</v>
      </c>
      <c r="DW13" s="20">
        <v>1</v>
      </c>
      <c r="DX13" s="31">
        <v>37</v>
      </c>
      <c r="DY13" s="31">
        <v>53.7</v>
      </c>
      <c r="DZ13" s="28">
        <f t="shared" si="46"/>
        <v>0.6890130353817504</v>
      </c>
      <c r="EA13" s="20">
        <v>1</v>
      </c>
      <c r="EB13" s="15"/>
      <c r="EC13" s="20">
        <f t="shared" si="29"/>
        <v>0</v>
      </c>
      <c r="ED13" s="46" t="s">
        <v>157</v>
      </c>
      <c r="EE13" s="20">
        <f t="shared" si="29"/>
        <v>0.5</v>
      </c>
      <c r="EF13" s="57" t="s">
        <v>157</v>
      </c>
      <c r="EG13" s="20">
        <f t="shared" si="30"/>
        <v>0.5</v>
      </c>
      <c r="EH13" s="46" t="s">
        <v>158</v>
      </c>
      <c r="EI13" s="20">
        <f t="shared" si="31"/>
        <v>0.5</v>
      </c>
      <c r="EJ13" s="30" t="s">
        <v>159</v>
      </c>
      <c r="EK13" s="20">
        <f>IF(ISBLANK(EJ13),0,0.5)</f>
        <v>0.5</v>
      </c>
      <c r="EL13" s="15"/>
      <c r="EM13" s="20">
        <f>IF(ISBLANK(EL13),0,0.5)</f>
        <v>0</v>
      </c>
      <c r="EN13" s="15" t="s">
        <v>160</v>
      </c>
      <c r="EO13" s="20">
        <f>IF(ISBLANK(EN13),0,0.5)</f>
        <v>0.5</v>
      </c>
      <c r="EP13" s="15"/>
      <c r="EQ13" s="20">
        <f>IF(ISBLANK(EP13),0,0.5)</f>
        <v>0</v>
      </c>
      <c r="ER13" s="65" t="s">
        <v>161</v>
      </c>
      <c r="ES13" s="20">
        <f t="shared" si="35"/>
        <v>0.5</v>
      </c>
      <c r="ET13" s="15" t="s">
        <v>262</v>
      </c>
      <c r="EU13" s="20">
        <f t="shared" si="35"/>
        <v>0.5</v>
      </c>
      <c r="EV13" s="15" t="s">
        <v>162</v>
      </c>
      <c r="EW13" s="20">
        <f t="shared" si="35"/>
        <v>0.5</v>
      </c>
      <c r="EX13" s="15" t="s">
        <v>163</v>
      </c>
      <c r="EY13" s="20">
        <f t="shared" si="35"/>
        <v>0.5</v>
      </c>
      <c r="EZ13" s="15" t="s">
        <v>164</v>
      </c>
      <c r="FA13" s="20">
        <f t="shared" si="35"/>
        <v>0.5</v>
      </c>
      <c r="FB13" s="54">
        <f t="shared" si="43"/>
        <v>22.1</v>
      </c>
      <c r="FC13" s="55">
        <v>6</v>
      </c>
    </row>
    <row r="14" spans="1:172" ht="50.1" customHeight="1">
      <c r="A14" s="40" t="s">
        <v>75</v>
      </c>
      <c r="B14" s="40"/>
      <c r="C14" s="40"/>
      <c r="D14" s="68">
        <v>0</v>
      </c>
      <c r="E14" s="42">
        <v>23.9</v>
      </c>
      <c r="F14" s="59">
        <v>570.29999999999995</v>
      </c>
      <c r="G14" s="43">
        <v>473.4</v>
      </c>
      <c r="H14" s="44">
        <v>0</v>
      </c>
      <c r="I14" s="21">
        <f t="shared" si="0"/>
        <v>0.24664602683178538</v>
      </c>
      <c r="J14" s="17" t="s">
        <v>31</v>
      </c>
      <c r="K14" s="23">
        <f>IF(I14&lt;=0.05,1,0)</f>
        <v>0</v>
      </c>
      <c r="L14" s="45">
        <v>0</v>
      </c>
      <c r="M14" s="42">
        <v>5298.8</v>
      </c>
      <c r="N14" s="42">
        <v>4753</v>
      </c>
      <c r="O14" s="46">
        <v>0</v>
      </c>
      <c r="P14" s="47">
        <f t="shared" si="1"/>
        <v>0</v>
      </c>
      <c r="Q14" s="17" t="s">
        <v>34</v>
      </c>
      <c r="R14" s="20">
        <f>IF(P14&lt;=0.5,1,0)</f>
        <v>1</v>
      </c>
      <c r="S14" s="48">
        <v>0</v>
      </c>
      <c r="T14" s="48">
        <v>0</v>
      </c>
      <c r="U14" s="47" t="e">
        <f t="shared" si="44"/>
        <v>#DIV/0!</v>
      </c>
      <c r="V14" s="17" t="s">
        <v>35</v>
      </c>
      <c r="W14" s="20">
        <f t="shared" si="2"/>
        <v>1</v>
      </c>
      <c r="X14" s="43">
        <v>0</v>
      </c>
      <c r="Y14" s="49">
        <v>594.20000000000005</v>
      </c>
      <c r="Z14" s="42">
        <v>7.2</v>
      </c>
      <c r="AA14" s="47">
        <f t="shared" si="3"/>
        <v>0</v>
      </c>
      <c r="AB14" s="17" t="s">
        <v>32</v>
      </c>
      <c r="AC14" s="20">
        <f t="shared" si="4"/>
        <v>1</v>
      </c>
      <c r="AD14" s="45">
        <v>0</v>
      </c>
      <c r="AE14" s="42">
        <v>60</v>
      </c>
      <c r="AF14" s="45">
        <v>0</v>
      </c>
      <c r="AG14" s="47">
        <f t="shared" si="5"/>
        <v>0</v>
      </c>
      <c r="AH14" s="17" t="s">
        <v>35</v>
      </c>
      <c r="AI14" s="20">
        <f t="shared" si="6"/>
        <v>1</v>
      </c>
      <c r="AJ14" s="15"/>
      <c r="AK14" s="20">
        <f t="shared" si="7"/>
        <v>0</v>
      </c>
      <c r="AL14" s="42">
        <v>1180</v>
      </c>
      <c r="AM14" s="42">
        <v>1248</v>
      </c>
      <c r="AN14" s="47">
        <f t="shared" si="8"/>
        <v>0.94551282051282048</v>
      </c>
      <c r="AO14" s="17" t="s">
        <v>35</v>
      </c>
      <c r="AP14" s="20">
        <f t="shared" si="9"/>
        <v>1</v>
      </c>
      <c r="AQ14" s="42">
        <v>156.69999999999999</v>
      </c>
      <c r="AR14" s="42">
        <v>698.3</v>
      </c>
      <c r="AS14" s="47">
        <f t="shared" si="10"/>
        <v>0.2244021194329085</v>
      </c>
      <c r="AT14" s="17" t="s">
        <v>35</v>
      </c>
      <c r="AU14" s="20">
        <f t="shared" si="11"/>
        <v>1</v>
      </c>
      <c r="AV14" s="48">
        <v>0</v>
      </c>
      <c r="AW14" s="17" t="s">
        <v>107</v>
      </c>
      <c r="AX14" s="20">
        <f t="shared" si="12"/>
        <v>1</v>
      </c>
      <c r="AY14" s="46">
        <v>0</v>
      </c>
      <c r="AZ14" s="46">
        <v>0</v>
      </c>
      <c r="BA14" s="46">
        <v>0</v>
      </c>
      <c r="BB14" s="46">
        <v>0</v>
      </c>
      <c r="BC14" s="47">
        <f t="shared" si="13"/>
        <v>0</v>
      </c>
      <c r="BD14" s="17">
        <v>0</v>
      </c>
      <c r="BE14" s="20">
        <f t="shared" si="14"/>
        <v>0</v>
      </c>
      <c r="BF14" s="43">
        <v>0</v>
      </c>
      <c r="BG14" s="43">
        <v>587</v>
      </c>
      <c r="BH14" s="47">
        <f t="shared" si="15"/>
        <v>0</v>
      </c>
      <c r="BI14" s="20">
        <f t="shared" si="16"/>
        <v>-1</v>
      </c>
      <c r="BJ14" s="43">
        <v>128.5</v>
      </c>
      <c r="BK14" s="43">
        <v>128.5</v>
      </c>
      <c r="BL14" s="47">
        <f t="shared" si="17"/>
        <v>1</v>
      </c>
      <c r="BM14" s="20">
        <f t="shared" si="18"/>
        <v>1</v>
      </c>
      <c r="BN14" s="42">
        <v>96.8</v>
      </c>
      <c r="BO14" s="46">
        <v>105.3</v>
      </c>
      <c r="BP14" s="47">
        <f t="shared" si="19"/>
        <v>0.91927825261158591</v>
      </c>
      <c r="BQ14" s="50">
        <f t="shared" si="20"/>
        <v>0</v>
      </c>
      <c r="BR14" s="42">
        <v>512.4</v>
      </c>
      <c r="BS14" s="42">
        <v>1905.5</v>
      </c>
      <c r="BT14" s="42">
        <v>578.70000000000005</v>
      </c>
      <c r="BU14" s="42">
        <v>696.2</v>
      </c>
      <c r="BV14" s="47">
        <f t="shared" si="21"/>
        <v>0.32350478186592274</v>
      </c>
      <c r="BW14" s="20">
        <f t="shared" si="22"/>
        <v>0</v>
      </c>
      <c r="BX14" s="46"/>
      <c r="BY14" s="46"/>
      <c r="BZ14" s="51"/>
      <c r="CA14" s="15"/>
      <c r="CB14" s="22">
        <v>0</v>
      </c>
      <c r="CC14" s="20">
        <f t="shared" si="23"/>
        <v>0</v>
      </c>
      <c r="CD14" s="30">
        <v>0</v>
      </c>
      <c r="CE14" s="30">
        <v>0</v>
      </c>
      <c r="CF14" s="30">
        <v>0</v>
      </c>
      <c r="CG14" s="30">
        <v>0</v>
      </c>
      <c r="CH14" s="24" t="e">
        <f t="shared" si="36"/>
        <v>#DIV/0!</v>
      </c>
      <c r="CI14" s="20">
        <v>0</v>
      </c>
      <c r="CJ14" s="46">
        <v>0</v>
      </c>
      <c r="CK14" s="20">
        <f t="shared" si="37"/>
        <v>0</v>
      </c>
      <c r="CL14" s="46"/>
      <c r="CM14" s="46"/>
      <c r="CN14" s="46"/>
      <c r="CO14" s="15"/>
      <c r="CP14" s="15" t="e">
        <f t="shared" si="24"/>
        <v>#DIV/0!</v>
      </c>
      <c r="CQ14" s="15" t="e">
        <f t="shared" si="25"/>
        <v>#DIV/0!</v>
      </c>
      <c r="CR14" s="42">
        <v>0.03</v>
      </c>
      <c r="CS14" s="42">
        <v>3235.9</v>
      </c>
      <c r="CT14" s="46">
        <v>0</v>
      </c>
      <c r="CU14" s="42">
        <v>1433.5</v>
      </c>
      <c r="CV14" s="24" t="e">
        <f t="shared" si="26"/>
        <v>#DIV/0!</v>
      </c>
      <c r="CW14" s="20">
        <f t="shared" si="27"/>
        <v>1</v>
      </c>
      <c r="CX14" s="48">
        <v>0</v>
      </c>
      <c r="CY14" s="42">
        <v>96.8</v>
      </c>
      <c r="CZ14" s="45">
        <v>0</v>
      </c>
      <c r="DA14" s="42">
        <v>95.1</v>
      </c>
      <c r="DB14" s="47" t="e">
        <f t="shared" si="38"/>
        <v>#DIV/0!</v>
      </c>
      <c r="DC14" s="20">
        <f t="shared" si="39"/>
        <v>1</v>
      </c>
      <c r="DD14" s="48"/>
      <c r="DE14" s="20">
        <f t="shared" si="28"/>
        <v>0</v>
      </c>
      <c r="DF14" s="25"/>
      <c r="DG14" s="20">
        <f t="shared" si="28"/>
        <v>0</v>
      </c>
      <c r="DH14" s="15">
        <v>5</v>
      </c>
      <c r="DI14" s="15">
        <v>103</v>
      </c>
      <c r="DJ14" s="53">
        <f t="shared" si="45"/>
        <v>4.8543689320388349E-2</v>
      </c>
      <c r="DK14" s="15"/>
      <c r="DL14" s="20">
        <v>0.6</v>
      </c>
      <c r="DM14" s="46">
        <v>1</v>
      </c>
      <c r="DN14" s="46">
        <v>1</v>
      </c>
      <c r="DO14" s="46"/>
      <c r="DP14" s="46"/>
      <c r="DQ14" s="46"/>
      <c r="DR14" s="17">
        <f t="shared" si="40"/>
        <v>2</v>
      </c>
      <c r="DS14" s="20">
        <f t="shared" si="41"/>
        <v>0</v>
      </c>
      <c r="DT14" s="30">
        <v>0</v>
      </c>
      <c r="DU14" s="30">
        <v>0</v>
      </c>
      <c r="DV14" s="24" t="e">
        <f t="shared" si="42"/>
        <v>#DIV/0!</v>
      </c>
      <c r="DW14" s="20">
        <v>1</v>
      </c>
      <c r="DX14" s="31">
        <v>132</v>
      </c>
      <c r="DY14" s="31">
        <v>132</v>
      </c>
      <c r="DZ14" s="28">
        <f t="shared" si="46"/>
        <v>1</v>
      </c>
      <c r="EA14" s="20">
        <v>1</v>
      </c>
      <c r="EB14" s="15"/>
      <c r="EC14" s="20">
        <f t="shared" si="29"/>
        <v>0</v>
      </c>
      <c r="ED14" s="46"/>
      <c r="EE14" s="20">
        <f>IF(ISBLANK(ED14),0,0.5)</f>
        <v>0</v>
      </c>
      <c r="EF14" s="46"/>
      <c r="EG14" s="20">
        <f t="shared" si="30"/>
        <v>0</v>
      </c>
      <c r="EH14" s="46" t="s">
        <v>207</v>
      </c>
      <c r="EI14" s="20">
        <f t="shared" si="31"/>
        <v>0.5</v>
      </c>
      <c r="EJ14" s="25" t="s">
        <v>208</v>
      </c>
      <c r="EK14" s="20">
        <f>IF(ISBLANK(EJ14),0,0.5)</f>
        <v>0.5</v>
      </c>
      <c r="EL14" s="15"/>
      <c r="EM14" s="20">
        <f t="shared" si="33"/>
        <v>0</v>
      </c>
      <c r="EN14" s="15" t="s">
        <v>209</v>
      </c>
      <c r="EO14" s="20">
        <f>IF(ISBLANK(EN14),0,0.5)</f>
        <v>0.5</v>
      </c>
      <c r="EP14" s="15"/>
      <c r="EQ14" s="20">
        <f>IF(ISBLANK(EP14),0,0.5)</f>
        <v>0</v>
      </c>
      <c r="ER14" s="15" t="s">
        <v>210</v>
      </c>
      <c r="ES14" s="20">
        <f t="shared" si="35"/>
        <v>0.5</v>
      </c>
      <c r="ET14" s="15" t="s">
        <v>211</v>
      </c>
      <c r="EU14" s="20">
        <f t="shared" si="35"/>
        <v>0.5</v>
      </c>
      <c r="EV14" s="15" t="s">
        <v>212</v>
      </c>
      <c r="EW14" s="20">
        <f t="shared" si="35"/>
        <v>0.5</v>
      </c>
      <c r="EX14" s="15" t="s">
        <v>213</v>
      </c>
      <c r="EY14" s="20">
        <f t="shared" si="35"/>
        <v>0.5</v>
      </c>
      <c r="EZ14" s="15"/>
      <c r="FA14" s="20">
        <f t="shared" si="35"/>
        <v>0</v>
      </c>
      <c r="FB14" s="54">
        <f t="shared" si="43"/>
        <v>15.1</v>
      </c>
      <c r="FC14" s="55">
        <v>9</v>
      </c>
    </row>
    <row r="15" spans="1:172" ht="50.1" customHeight="1">
      <c r="A15" s="40" t="s">
        <v>74</v>
      </c>
      <c r="B15" s="41">
        <v>40765</v>
      </c>
      <c r="C15" s="41">
        <v>40904</v>
      </c>
      <c r="D15" s="68">
        <v>1</v>
      </c>
      <c r="E15" s="42">
        <v>2148.4</v>
      </c>
      <c r="F15" s="49">
        <v>4108.3999999999996</v>
      </c>
      <c r="G15" s="43">
        <v>-11.1</v>
      </c>
      <c r="H15" s="59">
        <v>0</v>
      </c>
      <c r="I15" s="21">
        <f t="shared" si="0"/>
        <v>0.52151960189343372</v>
      </c>
      <c r="J15" s="17" t="s">
        <v>31</v>
      </c>
      <c r="K15" s="23">
        <f>IF(I15&gt;=0.1,1,0)</f>
        <v>1</v>
      </c>
      <c r="L15" s="42">
        <v>400</v>
      </c>
      <c r="M15" s="42">
        <v>16700.5</v>
      </c>
      <c r="N15" s="42">
        <v>60.3</v>
      </c>
      <c r="O15" s="46">
        <v>0</v>
      </c>
      <c r="P15" s="47">
        <f t="shared" si="1"/>
        <v>2.4038172618117571E-2</v>
      </c>
      <c r="Q15" s="17" t="s">
        <v>34</v>
      </c>
      <c r="R15" s="20">
        <f>IF(P15&lt;=0.5,1,0)</f>
        <v>1</v>
      </c>
      <c r="S15" s="42">
        <v>400</v>
      </c>
      <c r="T15" s="42">
        <v>1500</v>
      </c>
      <c r="U15" s="47">
        <f>S15/T15</f>
        <v>0.26666666666666666</v>
      </c>
      <c r="V15" s="17" t="s">
        <v>35</v>
      </c>
      <c r="W15" s="20">
        <f t="shared" si="2"/>
        <v>1</v>
      </c>
      <c r="X15" s="43">
        <v>17.2</v>
      </c>
      <c r="Y15" s="49">
        <v>6256.8</v>
      </c>
      <c r="Z15" s="42">
        <v>0</v>
      </c>
      <c r="AA15" s="47">
        <f t="shared" si="3"/>
        <v>2.7490090781230022E-3</v>
      </c>
      <c r="AB15" s="17" t="s">
        <v>32</v>
      </c>
      <c r="AC15" s="20">
        <f t="shared" si="4"/>
        <v>1</v>
      </c>
      <c r="AD15" s="45">
        <v>400</v>
      </c>
      <c r="AE15" s="42">
        <v>550</v>
      </c>
      <c r="AF15" s="42">
        <v>700</v>
      </c>
      <c r="AG15" s="47">
        <f t="shared" si="5"/>
        <v>0.32</v>
      </c>
      <c r="AH15" s="17" t="s">
        <v>35</v>
      </c>
      <c r="AI15" s="20">
        <f t="shared" si="6"/>
        <v>1</v>
      </c>
      <c r="AJ15" s="15" t="s">
        <v>198</v>
      </c>
      <c r="AK15" s="20">
        <f t="shared" si="7"/>
        <v>0.5</v>
      </c>
      <c r="AL15" s="42">
        <v>3222</v>
      </c>
      <c r="AM15" s="42">
        <v>3222</v>
      </c>
      <c r="AN15" s="47">
        <f t="shared" si="8"/>
        <v>1</v>
      </c>
      <c r="AO15" s="17" t="s">
        <v>35</v>
      </c>
      <c r="AP15" s="20">
        <f t="shared" si="9"/>
        <v>1</v>
      </c>
      <c r="AQ15" s="42">
        <v>428.2</v>
      </c>
      <c r="AR15" s="42">
        <v>2019.1</v>
      </c>
      <c r="AS15" s="47">
        <f t="shared" si="10"/>
        <v>0.21207468674161756</v>
      </c>
      <c r="AT15" s="17" t="s">
        <v>35</v>
      </c>
      <c r="AU15" s="20">
        <f t="shared" si="11"/>
        <v>1</v>
      </c>
      <c r="AV15" s="48">
        <v>1</v>
      </c>
      <c r="AW15" s="17" t="s">
        <v>107</v>
      </c>
      <c r="AX15" s="20">
        <v>1</v>
      </c>
      <c r="AY15" s="46">
        <v>0</v>
      </c>
      <c r="AZ15" s="46">
        <v>0</v>
      </c>
      <c r="BA15" s="46">
        <v>0</v>
      </c>
      <c r="BB15" s="46">
        <v>0</v>
      </c>
      <c r="BC15" s="47">
        <f t="shared" si="13"/>
        <v>0</v>
      </c>
      <c r="BD15" s="17">
        <v>0</v>
      </c>
      <c r="BE15" s="20">
        <f t="shared" si="14"/>
        <v>0</v>
      </c>
      <c r="BF15" s="42">
        <v>2536.9</v>
      </c>
      <c r="BG15" s="42">
        <v>6256.8</v>
      </c>
      <c r="BH15" s="47">
        <f t="shared" si="15"/>
        <v>0.40546285641222352</v>
      </c>
      <c r="BI15" s="20">
        <f t="shared" si="16"/>
        <v>2</v>
      </c>
      <c r="BJ15" s="42">
        <v>7019.2</v>
      </c>
      <c r="BK15" s="42">
        <v>5258.5</v>
      </c>
      <c r="BL15" s="47">
        <f t="shared" si="17"/>
        <v>1.3348293239516973</v>
      </c>
      <c r="BM15" s="20">
        <f t="shared" si="18"/>
        <v>0</v>
      </c>
      <c r="BN15" s="42">
        <v>4119.5</v>
      </c>
      <c r="BO15" s="46">
        <v>0</v>
      </c>
      <c r="BP15" s="47">
        <v>0</v>
      </c>
      <c r="BQ15" s="50">
        <f t="shared" si="20"/>
        <v>0</v>
      </c>
      <c r="BR15" s="42">
        <v>14678</v>
      </c>
      <c r="BS15" s="42">
        <v>10</v>
      </c>
      <c r="BT15" s="42">
        <v>13593.5</v>
      </c>
      <c r="BU15" s="42">
        <v>0</v>
      </c>
      <c r="BV15" s="47" t="e">
        <f t="shared" si="21"/>
        <v>#DIV/0!</v>
      </c>
      <c r="BW15" s="20">
        <v>0</v>
      </c>
      <c r="BX15" s="46"/>
      <c r="BY15" s="46"/>
      <c r="BZ15" s="51"/>
      <c r="CA15" s="15"/>
      <c r="CB15" s="22">
        <v>0</v>
      </c>
      <c r="CC15" s="20">
        <f t="shared" si="23"/>
        <v>0</v>
      </c>
      <c r="CD15" s="30">
        <v>0</v>
      </c>
      <c r="CE15" s="30">
        <v>0</v>
      </c>
      <c r="CF15" s="30">
        <v>0</v>
      </c>
      <c r="CG15" s="30">
        <v>0</v>
      </c>
      <c r="CH15" s="24" t="e">
        <f t="shared" si="36"/>
        <v>#DIV/0!</v>
      </c>
      <c r="CI15" s="20">
        <v>0</v>
      </c>
      <c r="CJ15" s="46">
        <v>0</v>
      </c>
      <c r="CK15" s="20">
        <f t="shared" si="37"/>
        <v>0</v>
      </c>
      <c r="CL15" s="46"/>
      <c r="CM15" s="46"/>
      <c r="CN15" s="46"/>
      <c r="CO15" s="15"/>
      <c r="CP15" s="15" t="e">
        <f t="shared" si="24"/>
        <v>#DIV/0!</v>
      </c>
      <c r="CQ15" s="15" t="e">
        <f t="shared" si="25"/>
        <v>#DIV/0!</v>
      </c>
      <c r="CR15" s="42">
        <v>-11777.9</v>
      </c>
      <c r="CS15" s="42">
        <v>33621</v>
      </c>
      <c r="CT15" s="46">
        <v>-10.42</v>
      </c>
      <c r="CU15" s="42">
        <v>35366.699999999997</v>
      </c>
      <c r="CV15" s="24">
        <f t="shared" si="26"/>
        <v>1189.0060255903261</v>
      </c>
      <c r="CW15" s="20">
        <f t="shared" si="27"/>
        <v>0</v>
      </c>
      <c r="CX15" s="43">
        <v>400</v>
      </c>
      <c r="CY15" s="42">
        <v>4119.5</v>
      </c>
      <c r="CZ15" s="42">
        <v>1323</v>
      </c>
      <c r="DA15" s="42">
        <v>2581.5</v>
      </c>
      <c r="DB15" s="47">
        <f>SUM(CX15/CY15)/(CZ15/DA15)</f>
        <v>0.18946446564222647</v>
      </c>
      <c r="DC15" s="20">
        <f t="shared" si="39"/>
        <v>1</v>
      </c>
      <c r="DD15" s="48"/>
      <c r="DE15" s="20">
        <f t="shared" si="28"/>
        <v>0</v>
      </c>
      <c r="DF15" s="25"/>
      <c r="DG15" s="20">
        <f t="shared" si="28"/>
        <v>0</v>
      </c>
      <c r="DH15" s="15">
        <v>9</v>
      </c>
      <c r="DI15" s="15">
        <v>167</v>
      </c>
      <c r="DJ15" s="53">
        <f t="shared" si="45"/>
        <v>5.3892215568862277E-2</v>
      </c>
      <c r="DK15" s="15"/>
      <c r="DL15" s="20">
        <v>0.6</v>
      </c>
      <c r="DM15" s="46">
        <v>1</v>
      </c>
      <c r="DN15" s="46">
        <v>1</v>
      </c>
      <c r="DO15" s="46">
        <v>1</v>
      </c>
      <c r="DP15" s="46"/>
      <c r="DQ15" s="46"/>
      <c r="DR15" s="17">
        <f t="shared" si="40"/>
        <v>3</v>
      </c>
      <c r="DS15" s="20">
        <f t="shared" si="41"/>
        <v>0</v>
      </c>
      <c r="DT15" s="30">
        <v>0</v>
      </c>
      <c r="DU15" s="30">
        <v>0</v>
      </c>
      <c r="DV15" s="24" t="e">
        <f t="shared" si="42"/>
        <v>#DIV/0!</v>
      </c>
      <c r="DW15" s="20">
        <v>1</v>
      </c>
      <c r="DX15" s="31">
        <v>4820.6000000000004</v>
      </c>
      <c r="DY15" s="31">
        <v>4687.6000000000004</v>
      </c>
      <c r="DZ15" s="28">
        <f t="shared" si="46"/>
        <v>1.0283727280484682</v>
      </c>
      <c r="EA15" s="20">
        <v>-1</v>
      </c>
      <c r="EB15" s="15"/>
      <c r="EC15" s="20">
        <f t="shared" si="29"/>
        <v>0</v>
      </c>
      <c r="ED15" s="46" t="s">
        <v>111</v>
      </c>
      <c r="EE15" s="20">
        <f t="shared" si="29"/>
        <v>0.5</v>
      </c>
      <c r="EF15" s="46"/>
      <c r="EG15" s="20">
        <f t="shared" si="30"/>
        <v>0</v>
      </c>
      <c r="EH15" s="46" t="s">
        <v>199</v>
      </c>
      <c r="EI15" s="20">
        <f t="shared" si="31"/>
        <v>0.5</v>
      </c>
      <c r="EJ15" s="25" t="s">
        <v>200</v>
      </c>
      <c r="EK15" s="20">
        <f>IF(ISBLANK(EJ15),0,0.5)</f>
        <v>0.5</v>
      </c>
      <c r="EL15" s="15"/>
      <c r="EM15" s="20">
        <f t="shared" si="33"/>
        <v>0</v>
      </c>
      <c r="EN15" s="15" t="s">
        <v>201</v>
      </c>
      <c r="EO15" s="20">
        <f>IF(ISBLANK(EN15),0,0.5)</f>
        <v>0.5</v>
      </c>
      <c r="EP15" s="15"/>
      <c r="EQ15" s="20">
        <f>IF(ISBLANK(EP15),0,0.5)</f>
        <v>0</v>
      </c>
      <c r="ER15" s="15" t="s">
        <v>202</v>
      </c>
      <c r="ES15" s="20">
        <f t="shared" si="35"/>
        <v>0.5</v>
      </c>
      <c r="ET15" s="15" t="s">
        <v>203</v>
      </c>
      <c r="EU15" s="20">
        <f t="shared" si="35"/>
        <v>0.5</v>
      </c>
      <c r="EV15" s="15" t="s">
        <v>204</v>
      </c>
      <c r="EW15" s="20">
        <f t="shared" si="35"/>
        <v>0.5</v>
      </c>
      <c r="EX15" s="15" t="s">
        <v>205</v>
      </c>
      <c r="EY15" s="20">
        <f t="shared" si="35"/>
        <v>0.5</v>
      </c>
      <c r="EZ15" s="15" t="s">
        <v>206</v>
      </c>
      <c r="FA15" s="20">
        <f t="shared" si="35"/>
        <v>0.5</v>
      </c>
      <c r="FB15" s="54">
        <f t="shared" si="43"/>
        <v>17.600000000000001</v>
      </c>
      <c r="FC15" s="55">
        <v>10</v>
      </c>
    </row>
    <row r="16" spans="1:172">
      <c r="AK16" s="27"/>
      <c r="CX16" s="66"/>
    </row>
    <row r="18" spans="1:4" s="32" customFormat="1" ht="15">
      <c r="A18" s="67"/>
      <c r="B18" s="67"/>
      <c r="C18" s="67"/>
      <c r="D18" s="67"/>
    </row>
  </sheetData>
  <mergeCells count="44">
    <mergeCell ref="FB3:FB4"/>
    <mergeCell ref="FC3:FC4"/>
    <mergeCell ref="EP3:EQ3"/>
    <mergeCell ref="ER3:ES3"/>
    <mergeCell ref="ET3:EU3"/>
    <mergeCell ref="EV3:EW3"/>
    <mergeCell ref="EX3:EY3"/>
    <mergeCell ref="EZ3:FA3"/>
    <mergeCell ref="EN3:EO3"/>
    <mergeCell ref="DF3:DG3"/>
    <mergeCell ref="DH3:DL3"/>
    <mergeCell ref="DM3:DS3"/>
    <mergeCell ref="DT3:DW3"/>
    <mergeCell ref="DX3:EA3"/>
    <mergeCell ref="EB3:EC3"/>
    <mergeCell ref="ED3:EE3"/>
    <mergeCell ref="EF3:EG3"/>
    <mergeCell ref="EH3:EI3"/>
    <mergeCell ref="EJ3:EK3"/>
    <mergeCell ref="EL3:EM3"/>
    <mergeCell ref="DD3:DE3"/>
    <mergeCell ref="AY3:BE3"/>
    <mergeCell ref="BF3:BI3"/>
    <mergeCell ref="BJ3:BM3"/>
    <mergeCell ref="BN3:BQ3"/>
    <mergeCell ref="BR3:BW3"/>
    <mergeCell ref="BX3:CC3"/>
    <mergeCell ref="CD3:CI3"/>
    <mergeCell ref="CJ3:CK3"/>
    <mergeCell ref="CL3:CQ3"/>
    <mergeCell ref="CR3:CW3"/>
    <mergeCell ref="CX3:DC3"/>
    <mergeCell ref="AV3:AX3"/>
    <mergeCell ref="B2:R2"/>
    <mergeCell ref="A3:A4"/>
    <mergeCell ref="B3:D3"/>
    <mergeCell ref="E3:K3"/>
    <mergeCell ref="L3:R3"/>
    <mergeCell ref="S3:W3"/>
    <mergeCell ref="X3:AC3"/>
    <mergeCell ref="AD3:AI3"/>
    <mergeCell ref="AJ3:AK3"/>
    <mergeCell ref="AL3:AP3"/>
    <mergeCell ref="AQ3:AU3"/>
  </mergeCells>
  <conditionalFormatting sqref="K5:K15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:R15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:W15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:AC15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5:AI15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P5:AP15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U5:AU15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X5:AX15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E5:BE15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I5:BI15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M5:BM15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W5:BW15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C5:CC15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K5:CK15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Q5:CQ1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C5:DC15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E5:DE15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S5:DS15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E5:EE15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G5:EG15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I5:EI15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K5:AK15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Q5:BQ15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G5:DG15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C5:EC15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K5:EK15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M5:EM1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O5:EO15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Q5:EQ15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S5:ES15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5:EU15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W5:EW15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Y5:EY15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A5:FA1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01.07.2018</vt:lpstr>
      <vt:lpstr>Лист1</vt:lpstr>
      <vt:lpstr>'01.07.2018'!Заголовки_для_печати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UserZav</cp:lastModifiedBy>
  <cp:lastPrinted>2019-07-30T10:41:47Z</cp:lastPrinted>
  <dcterms:created xsi:type="dcterms:W3CDTF">2009-01-27T10:52:16Z</dcterms:created>
  <dcterms:modified xsi:type="dcterms:W3CDTF">2020-07-30T13:05:32Z</dcterms:modified>
</cp:coreProperties>
</file>